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628" windowHeight="7836" firstSheet="4" activeTab="4"/>
  </bookViews>
  <sheets>
    <sheet name="Sheet2" sheetId="1" state="hidden" r:id="rId1"/>
    <sheet name="BoQ_nhan cong" sheetId="2" state="hidden" r:id="rId2"/>
    <sheet name="BoQ_GD2" sheetId="3" state="hidden" r:id="rId3"/>
    <sheet name="BoQ_GD2_rev" sheetId="4" state="hidden" r:id="rId4"/>
    <sheet name="BoQ_GD2_rev (2)" sheetId="5" r:id="rId5"/>
  </sheets>
  <definedNames>
    <definedName name="_xlnm._FilterDatabase" localSheetId="2" hidden="1">'BoQ_GD2'!$C$1:$C$240</definedName>
    <definedName name="_xlnm._FilterDatabase" localSheetId="3" hidden="1">'BoQ_GD2_rev'!$C$1:$C$234</definedName>
    <definedName name="_xlnm._FilterDatabase" localSheetId="4" hidden="1">'BoQ_GD2_rev (2)'!$C$1:$C$213</definedName>
    <definedName name="_xlnm._FilterDatabase" localSheetId="1" hidden="1">'BoQ_nhan cong'!$C$1:$C$26</definedName>
    <definedName name="_xlnm.Print_Area" localSheetId="2">'BoQ_GD2'!$B$1:$H$237</definedName>
    <definedName name="_xlnm.Print_Area" localSheetId="3">'BoQ_GD2_rev'!$B$1:$H$231</definedName>
    <definedName name="_xlnm.Print_Area" localSheetId="4">'BoQ_GD2_rev (2)'!$B$1:$H$210</definedName>
    <definedName name="_xlnm.Print_Area" localSheetId="1">'BoQ_nhan cong'!$B$1:$J$23</definedName>
    <definedName name="_xlnm.Print_Titles" localSheetId="2">'BoQ_GD2'!$3:$3</definedName>
    <definedName name="_xlnm.Print_Titles" localSheetId="3">'BoQ_GD2_rev'!$3:$3</definedName>
    <definedName name="_xlnm.Print_Titles" localSheetId="4">'BoQ_GD2_rev (2)'!$3:$3</definedName>
    <definedName name="_xlnm.Print_Titles" localSheetId="1">'BoQ_nhan cong'!$3:$3</definedName>
  </definedNames>
  <calcPr fullCalcOnLoad="1"/>
</workbook>
</file>

<file path=xl/sharedStrings.xml><?xml version="1.0" encoding="utf-8"?>
<sst xmlns="http://schemas.openxmlformats.org/spreadsheetml/2006/main" count="1734" uniqueCount="677">
  <si>
    <t>Đại diện hợp pháp của nhà thầu</t>
  </si>
  <si>
    <t>Nhà vệ sinh</t>
  </si>
  <si>
    <t>A</t>
  </si>
  <si>
    <t xml:space="preserve">Tổng trước VAT </t>
  </si>
  <si>
    <t>đồng</t>
  </si>
  <si>
    <t>B</t>
  </si>
  <si>
    <t>Thuế VAT 10%</t>
  </si>
  <si>
    <t>C</t>
  </si>
  <si>
    <t>Giá trị sau thuế VAT</t>
  </si>
  <si>
    <t>Đơn giá
chưa VAT</t>
  </si>
  <si>
    <t>TT</t>
  </si>
  <si>
    <t>I</t>
  </si>
  <si>
    <t>Dãy nhà số 1</t>
  </si>
  <si>
    <t>Phòng Giám đốc dự án</t>
  </si>
  <si>
    <t>Hội trường</t>
  </si>
  <si>
    <t>Phòng làm việc tập thể</t>
  </si>
  <si>
    <t>Nhà để xe</t>
  </si>
  <si>
    <t>Cột thép, lợp tôn, nền bê tông M150</t>
  </si>
  <si>
    <t>WC công cộng</t>
  </si>
  <si>
    <t>Hành lang</t>
  </si>
  <si>
    <t>II</t>
  </si>
  <si>
    <t>Dãy nhà số 2</t>
  </si>
  <si>
    <t>Phòng loại 1</t>
  </si>
  <si>
    <t>Phòng loại 2</t>
  </si>
  <si>
    <t>III</t>
  </si>
  <si>
    <t>Dãy nhà số 3</t>
  </si>
  <si>
    <t>Phòng loại 3</t>
  </si>
  <si>
    <t>Phòng loại 4</t>
  </si>
  <si>
    <t>Phòng loại 5</t>
  </si>
  <si>
    <t>IV</t>
  </si>
  <si>
    <t>NHÀ BẾP + ĂN</t>
  </si>
  <si>
    <t>Phòng tiếp khách</t>
  </si>
  <si>
    <t>Phòng ăn tập thể</t>
  </si>
  <si>
    <t>Phòng bếp</t>
  </si>
  <si>
    <t>Nhà lắp ghép, mái tôn, nền xi măng</t>
  </si>
  <si>
    <t>Phòng ở bếp</t>
  </si>
  <si>
    <t>Nhà lắp ghép, mái tôn, nền xi măng, trang bị quạt</t>
  </si>
  <si>
    <t>Kho đồ</t>
  </si>
  <si>
    <t>Sân rửa</t>
  </si>
  <si>
    <t>V</t>
  </si>
  <si>
    <t>Nhà tắm</t>
  </si>
  <si>
    <t>Nhà xây, mái lộp tôn, nền + 1,4m vách phòng tắm và khu vệ sinh ốp gạch men trắng, có bể nước, sân phơi có mái che và sân phơi không có mái che, trang bị máy giặt, máy nóng lạnh</t>
  </si>
  <si>
    <t>VI</t>
  </si>
  <si>
    <t>Nhà xây, mái lộp tôn, nền + 1,4m vách ốp gạch men trắng</t>
  </si>
  <si>
    <t>VII</t>
  </si>
  <si>
    <t>Bồn cấp nước 4x1000l</t>
  </si>
  <si>
    <t>Bồn Inox hoặc nhựa</t>
  </si>
  <si>
    <t>VIII</t>
  </si>
  <si>
    <t>Bể lọc nước 50 m3</t>
  </si>
  <si>
    <t>Xây gạch, có cơ cấu lọc nước</t>
  </si>
  <si>
    <t>IX</t>
  </si>
  <si>
    <t>SÂN VƯỜN</t>
  </si>
  <si>
    <t>Cột cờ</t>
  </si>
  <si>
    <t>Xây gạch, 04 cột cờ bằng ống thép</t>
  </si>
  <si>
    <t>Sân bóng chuyền</t>
  </si>
  <si>
    <t>Sân láng vữa M150 dày 8-10cm</t>
  </si>
  <si>
    <t>Vườn hoa</t>
  </si>
  <si>
    <t>Rãi đất màu dày 20cm, trồng cây hoặc cỏ</t>
  </si>
  <si>
    <t>Đường nội bộ</t>
  </si>
  <si>
    <t>Rãi dăm hoặc đổ bê tông</t>
  </si>
  <si>
    <t>Ghi chú:</t>
  </si>
  <si>
    <t>BẢNG GIÁ DỰ THẦU</t>
  </si>
  <si>
    <t>Gói thầu Thi công lán trại, phụ trợ
Dự án: Thủy điện Nam Neun 1, tại tỉnh Xiêng Khoảng, CHDCND Lào</t>
  </si>
  <si>
    <t>Hạng mục công việc</t>
  </si>
  <si>
    <t>ĐVT</t>
  </si>
  <si>
    <t>Khối lượng</t>
  </si>
  <si>
    <r>
      <t>m</t>
    </r>
    <r>
      <rPr>
        <vertAlign val="superscript"/>
        <sz val="12"/>
        <rFont val="Times New Roman"/>
        <family val="1"/>
      </rPr>
      <t>2</t>
    </r>
  </si>
  <si>
    <t>Thành tiền
(đồng)</t>
  </si>
  <si>
    <t>- Cột thép, lợp tôn, nền bê tông M150</t>
  </si>
  <si>
    <t>Vật tư tận dụng / tháo dỡ / vận chuyển từ đâu? Hay 47 v/c đến công trường TP chỉ lắp?</t>
  </si>
  <si>
    <t>Vật tư mua mới  47 v/c đến công trường TP chỉ lắp?</t>
  </si>
  <si>
    <t>- Nhà xây, mái tôn; nền &amp; 1,4m vách phòng tắm &amp; khu vệ sinh ốp gạch men trắng</t>
  </si>
  <si>
    <t>cái</t>
  </si>
  <si>
    <t>- Bồn Inox hoặc nhựa</t>
  </si>
  <si>
    <t>- Láng vữa M150 dày 8-10cm</t>
  </si>
  <si>
    <t>- Rải dăm hoặc đổ bê tông</t>
  </si>
  <si>
    <t>- Rải đất màu dày 20cm, trồng cây hoặc cỏ</t>
  </si>
  <si>
    <t>- Nhà lắp ghép, mái tôn, nền xi măng</t>
  </si>
  <si>
    <t>Nhà lắp ghép, mái tôn, nền lát gạch men</t>
  </si>
  <si>
    <t>- Mái tôn, nền lát gạch men</t>
  </si>
  <si>
    <t>Mái tôn, nền lát gạch men</t>
  </si>
  <si>
    <t>Nhà lắp ghép, mái tôn, nền lát gạch men, trần nhựa hoặcthạch cao, có nhà vệ sinh, trang bị điều hòa, quạt, máy nóng lạnh.</t>
  </si>
  <si>
    <t>Quy cách / Mô tả</t>
  </si>
  <si>
    <t>- Nhà lắp ghép, mái tôn, nền lát gạch men, trần nhựa.
- WC: Nhà lắp ghép, mái tôn, nền lát gạch men</t>
  </si>
  <si>
    <t>Nhà lắp ghép, mái tôn, nền lát gạch men, trần nhựa, có nhà vệ sinh, bàn làm việc, bàn họp nhỏ, tivi kết nối camera an ninh, sofa tiếp khách, trang bị điều hòa, quạt, máy nóng lạnh</t>
  </si>
  <si>
    <t>- Nhà lắp ghép, mái tôn, nền lát gạch men, trần nhựa</t>
  </si>
  <si>
    <t>Nhà lắp ghép, mái tôn, nền lát gạch men, trần nhựa, trang bị điều hòa, quạt.</t>
  </si>
  <si>
    <t>Nhà lắp ghép, mái tôn, nền lát gạch men, trần nhựa, có nhà vệ sinh, bàn làm việc, trang bị điều hòa, quạt, máy nóng lạnh.</t>
  </si>
  <si>
    <t>Nhà lắp ghép, mái tôn, nền lát gạch men, trần nhựa, có nhà vệ sinh, trang bị điều hòa, quạt, máy nóng lạnh.</t>
  </si>
  <si>
    <t>Nhà lắp ghép, mái tôn, nền lát gạch men, trần nhựa, có nhà vệ sinh, trang bị điều hòa, quạt, máy nóng lạnh</t>
  </si>
  <si>
    <t>Nhà lắp ghép, mái tôn, nền lát gạch men, trần nhựa, trang bị điều hòa, quạt</t>
  </si>
  <si>
    <t>Nhà lắp ghép, mái tôn, nền lát gạch men, trần nhựa, trang bị điều hòa, quạt, tivi</t>
  </si>
  <si>
    <t>Nhà lắp ghép, mái tôn, nền lát gạch men, trần nhựa, trang bị quạt, tivi</t>
  </si>
  <si>
    <t>-</t>
  </si>
  <si>
    <t>- Nhà xây, mái tôn; nền &amp; 1,4m vách phòng tắm &amp; khu vệ sinh ốp gạch men trắng.
- Bể nước: Xây gạch M75, trát tường 1cm
- Sân phơi: Nền bê tông M100 dày 5cm</t>
  </si>
  <si>
    <t>- Móng bê tông M100 dày 10cm, tường xây gạch dày 20cm, trát tường M75 dày 2cm, có cơ cấu lọc nước</t>
  </si>
  <si>
    <t>- Xây gạch, 04 cột cờ bằng ống thép</t>
  </si>
  <si>
    <r>
      <t>Ghi chú</t>
    </r>
    <r>
      <rPr>
        <sz val="12"/>
        <rFont val="Times New Roman"/>
        <family val="1"/>
      </rPr>
      <t>: Chi tiết kết cấu từng loại phòng xem bản vẽ thiết kế kèm theo.</t>
    </r>
  </si>
  <si>
    <t>L1</t>
  </si>
  <si>
    <t>L2</t>
  </si>
  <si>
    <t>L3</t>
  </si>
  <si>
    <t>L5</t>
  </si>
  <si>
    <t>L4</t>
  </si>
  <si>
    <t>L6</t>
  </si>
  <si>
    <t>L7</t>
  </si>
  <si>
    <t>L8</t>
  </si>
  <si>
    <t>L9</t>
  </si>
  <si>
    <t>Thi công nhà lắp ghép: cột thép, tường tôn lót xốp, mái tôn, nền lát gạch men, trần nhựa</t>
  </si>
  <si>
    <t>Ghi chú</t>
  </si>
  <si>
    <t>Đơn giá chào thầu
(chưa VAT)</t>
  </si>
  <si>
    <t>Phòng bếp, phòng ở bếp, kho đồ, sân rửa</t>
  </si>
  <si>
    <t>Thi công nhà lắp ghép: cột thép, tường tôn lót xốp, mái tôn, nền xi măng</t>
  </si>
  <si>
    <t>Thi công sân phơi: nền bê tông M100 dày 5cm</t>
  </si>
  <si>
    <t>Thi công cột cờ: móng xây gạch, 04 cột cờ bằng thep ống</t>
  </si>
  <si>
    <t>Thi công hành lang: mái tôn, nền lát gạch men</t>
  </si>
  <si>
    <t>WC chung, nhà tắm</t>
  </si>
  <si>
    <t>Thi công bể lọc nước 50m3: móng bê tông M100 dày 10cm, tường xây gạch dày 20cm, trát tường M75 dày 2cm, có cơ cấu lọc nước</t>
  </si>
  <si>
    <t>Nội dung công việc mời thầu</t>
  </si>
  <si>
    <r>
      <t>Bể lọc nước 50m</t>
    </r>
    <r>
      <rPr>
        <vertAlign val="superscript"/>
        <sz val="12"/>
        <rFont val="Times New Roman"/>
        <family val="1"/>
      </rPr>
      <t>3</t>
    </r>
  </si>
  <si>
    <t>Chi tiết kích thước, kết cấu từng hạng mục xem bản vẽ thiết kế kèm theo.</t>
  </si>
  <si>
    <t>Đơn giá chào thầu phải bao gồm toàn bộ chi phí nhân công, máy hàn điện, máy đầm dùi, máy cắt uốn thép để bên nhận thầu hoàn thành công việc; toàn bộ vật tư chính do bên mời thầu cung cấp.</t>
  </si>
  <si>
    <t>- Nhà lắp ghép, mái tôn, nền lát gạch men, trần nhựa.
- WC: Nhà lắp ghép, mái tôn, nền lát gạch men, trần nhựa</t>
  </si>
  <si>
    <t>Thi công nhà để xe: cột thép, lợp tôn, nền bê tông M150, dày 10cm</t>
  </si>
  <si>
    <t>m3</t>
  </si>
  <si>
    <t>Bể phốt loại 2: Đáy đổ bê tông M200 dày 15cm, tường xây gạch dày 20cm, trát vữa M75 dày 1cm, tấm đan BTCT M200 dày 10cm</t>
  </si>
  <si>
    <t>Bể phốt loại 1: Đáy đổ bê tông M200 dày 15cm, tường xây gạch dày 10cm, trát vữa M75 dày 1cm, tấm đan BTCT M200 dày 10cm</t>
  </si>
  <si>
    <t>Bể phốt</t>
  </si>
  <si>
    <t>Thi công nhà lắp ghép: cột thép, tường tôn lót xốp, mái tôn, nền lát gạch nhám, trần nhựa</t>
  </si>
  <si>
    <t>Thi công bể nước: Đáy đổ bê tông M100 dày 15cm, tường xây gạch M75 dày 20cm, trát tường 1cm</t>
  </si>
  <si>
    <t>Thi công nhà xây, mái tôn; nền và 1,4m vách trong phòng tắm &amp; khu WC ốp gạch men trắng</t>
  </si>
  <si>
    <t>Hành lang các dãy nhà 1,2,3 và nhà ăn</t>
  </si>
  <si>
    <t>Phòng GĐDA, phòng loại 1, 2, 3, 4, 5, phòng hội trường, phòng làm việc tập thể, phòng tiếp khách, phòng ăn tập thể</t>
  </si>
  <si>
    <t>WC phòng GĐDA, WC phòng loại 1, 2, 3, 5, WC công cộng</t>
  </si>
  <si>
    <t>Thuế VAT áp dụng theo qui định hiện hành tại thời điểm nghiệm thu.</t>
  </si>
  <si>
    <t>Thuế VAT (tạm tính 7%)</t>
  </si>
  <si>
    <t>Đơn giá chào thầu là đơn giá trọn gói bao gồm vật tư, nhân công, máy thi công và các loại thuế, phí để bên B hoàn thành công việc.</t>
  </si>
  <si>
    <t>BẢNG GIÁ DỰ THẦU (PA1: CHÀO GIÁ NHÂN CÔNG THI CÔNG)</t>
  </si>
  <si>
    <t>Gói thầu: Thi công lán trại, phụ trợ đợt 1
Dự án: Thủy điện Nam Neun 1, tại tỉnh Xiêng Khoảng, CHDCND Lào</t>
  </si>
  <si>
    <t>Gói thầu: Thi công lán trại, phụ trợ giai đoạn 2
Dự án: Thủy điện Nam Neun 1, tại tỉnh Xiêng Khoảng, CHDCND Lào</t>
  </si>
  <si>
    <t>Đào rãnh chống cháy</t>
  </si>
  <si>
    <t>Trụ gỗ ∅10cm</t>
  </si>
  <si>
    <t>Cái</t>
  </si>
  <si>
    <t>Trụ gỗ phụ ∅5cm</t>
  </si>
  <si>
    <t>Lưới thép B40</t>
  </si>
  <si>
    <t>m2</t>
  </si>
  <si>
    <t>Cửa cổng ra vào khu vực kho</t>
  </si>
  <si>
    <t>Trụ cổng</t>
  </si>
  <si>
    <t>Móng đá hộc</t>
  </si>
  <si>
    <t>Trụ xây gạch</t>
  </si>
  <si>
    <t>Ổ khóa chống cắt</t>
  </si>
  <si>
    <t>Đào đất</t>
  </si>
  <si>
    <t>Xây móng đá chẻ</t>
  </si>
  <si>
    <t>Xây tường gạch dày 10cm</t>
  </si>
  <si>
    <t>Trát tường vữa xi măng M75</t>
  </si>
  <si>
    <t>Sơn tường 2 lớp</t>
  </si>
  <si>
    <t>Xây thềm gạch</t>
  </si>
  <si>
    <t>Nền láng vữa xi măng dày 2cm</t>
  </si>
  <si>
    <t>Trụ BTCT M200</t>
  </si>
  <si>
    <t>Bê tông M200</t>
  </si>
  <si>
    <t>Thép Ø10</t>
  </si>
  <si>
    <t>kg</t>
  </si>
  <si>
    <t>Thép Ø8</t>
  </si>
  <si>
    <t>Lanh tô KT 1.4x0.4*0.05 M200</t>
  </si>
  <si>
    <t>Xà gồ thép C100</t>
  </si>
  <si>
    <t>m</t>
  </si>
  <si>
    <t>Tôn lạnh màu xanh</t>
  </si>
  <si>
    <t>Cửa ra vào Đ1 KT 0.8x2m</t>
  </si>
  <si>
    <t>cái</t>
  </si>
  <si>
    <t>Cửa sổ Đ2 KT 1x1.2m</t>
  </si>
  <si>
    <t>Bình chữa cháy cầm tay</t>
  </si>
  <si>
    <t>Xô múc nước 10 lít</t>
  </si>
  <si>
    <t>Xẻng xúc cát</t>
  </si>
  <si>
    <t>Tiêu lệnh + Biển báo</t>
  </si>
  <si>
    <t>Bơm nước điện 1,5-2 KVA</t>
  </si>
  <si>
    <t>Ụ cát sông chữa cháy</t>
  </si>
  <si>
    <t>Đào đất bạt mái</t>
  </si>
  <si>
    <t>Đắp ụ đất giữa 2 kho</t>
  </si>
  <si>
    <t>San lấp đầm mặt bằng</t>
  </si>
  <si>
    <t>Đầu kim thu sét-Thép inox ∅20</t>
  </si>
  <si>
    <t>Thân cột chống sét-ống thép ∅32x4</t>
  </si>
  <si>
    <t>Thân cột chống sét-ống thép ∅89x4</t>
  </si>
  <si>
    <t>Kê gia cường-Tôn dày 6ly</t>
  </si>
  <si>
    <t>Đế cột-Thép tấm 250x250 dày 5ly</t>
  </si>
  <si>
    <t>Bu lông neo đế cột M20x250</t>
  </si>
  <si>
    <t>Bê tông đá 2x4 M150</t>
  </si>
  <si>
    <t>Vữa lót M75</t>
  </si>
  <si>
    <t>Cọc tiếp địa thép góc L50x50x5</t>
  </si>
  <si>
    <t>IV.1</t>
  </si>
  <si>
    <t>IV.5</t>
  </si>
  <si>
    <t>IV.4</t>
  </si>
  <si>
    <t>IV.3</t>
  </si>
  <si>
    <t>IV.2</t>
  </si>
  <si>
    <t>KHO MÌN</t>
  </si>
  <si>
    <t>LÁN TRẠI GĐ2</t>
  </si>
  <si>
    <t>MÓNG TRẠM TRỘN 60M3/H</t>
  </si>
  <si>
    <t>Đào móng</t>
  </si>
  <si>
    <t>m³</t>
  </si>
  <si>
    <t>Đắp đất đầm chặt</t>
  </si>
  <si>
    <t>Rọ đá 2x1x0,5</t>
  </si>
  <si>
    <t>Rọ</t>
  </si>
  <si>
    <t>Tường đá xây vữa</t>
  </si>
  <si>
    <t>Bê tông lót M100, đá 1x2, dày 10cm</t>
  </si>
  <si>
    <t>Bê tông kết cấu M250, đá 1x2.</t>
  </si>
  <si>
    <t>Ván khuôn thép</t>
  </si>
  <si>
    <t>100m²</t>
  </si>
  <si>
    <t>Thép</t>
  </si>
  <si>
    <t>Tấn</t>
  </si>
  <si>
    <r>
      <t xml:space="preserve">Thép  </t>
    </r>
    <r>
      <rPr>
        <sz val="12"/>
        <rFont val="Times New Roman"/>
        <family val="1"/>
      </rPr>
      <t xml:space="preserve">ø </t>
    </r>
    <r>
      <rPr>
        <i/>
        <sz val="12"/>
        <rFont val="Times New Roman"/>
        <family val="1"/>
      </rPr>
      <t>&gt; 18</t>
    </r>
  </si>
  <si>
    <t>Thép 10 ≤  ø ≤ 18</t>
  </si>
  <si>
    <t>Thép ø ≤ 10</t>
  </si>
  <si>
    <t>Bu lông M24, L=70cm.</t>
  </si>
  <si>
    <t>Bộ</t>
  </si>
  <si>
    <t>Bu lông M24, L=45cm.</t>
  </si>
  <si>
    <t>Thép L63x6(Cọc tiếp địa) L=2000mm)</t>
  </si>
  <si>
    <t>Thép D16 (nối L32x4 với khung trạm)</t>
  </si>
  <si>
    <t>Thép L32x4(Nối xung quanh với cọc théo L63x6)</t>
  </si>
  <si>
    <t>Kim thu sét mạ kẽm (L=1.5m)</t>
  </si>
  <si>
    <t>Đào đất cấp 3</t>
  </si>
  <si>
    <t>Bê tông lót M100,đá 4x6</t>
  </si>
  <si>
    <t>Bê tông móng M300,đá 2x4</t>
  </si>
  <si>
    <t>tấn</t>
  </si>
  <si>
    <t>100m2</t>
  </si>
  <si>
    <t>Xếp rọ đá</t>
  </si>
  <si>
    <t xml:space="preserve">Ván khuôn thép </t>
  </si>
  <si>
    <t>rọ</t>
  </si>
  <si>
    <t>Đắp đá cấp phối lu lèn chặt</t>
  </si>
  <si>
    <t>Đắp đất</t>
  </si>
  <si>
    <t>Bê tông M100</t>
  </si>
  <si>
    <t>Bê tông cột 15x15cm M200</t>
  </si>
  <si>
    <t>Xây móng đá hộc, dày &lt;=60cm, vữa XM M100</t>
  </si>
  <si>
    <t>Xây gạch</t>
  </si>
  <si>
    <t>Bê tông tấm đan, lanh tô</t>
  </si>
  <si>
    <t>Lắp dựng cốt thép ĐK &lt;=10mm</t>
  </si>
  <si>
    <t>Kg</t>
  </si>
  <si>
    <t>Ván khuôn</t>
  </si>
  <si>
    <t>Trát tường, dày 1,5cm, vữa XM cát mịn M75</t>
  </si>
  <si>
    <t>Láng nền sàn có đánh màu, dày 2cm, vữa XM M100</t>
  </si>
  <si>
    <t>Sản xuất xà gồ thép</t>
  </si>
  <si>
    <t>Mái tôn</t>
  </si>
  <si>
    <t>Cửa đi Đ1 kích thước (2x0,8)m</t>
  </si>
  <si>
    <t>Cửa đi Đ2 kích thước (2x1,8)m</t>
  </si>
  <si>
    <t>Cửa sổ S1 kích thước (1x1)m</t>
  </si>
  <si>
    <t>PHÒNG THÍ NGHIỆM</t>
  </si>
  <si>
    <t>Bê tông bản đáy M200</t>
  </si>
  <si>
    <t>Bê tông tấm đan M200 dày 10cm</t>
  </si>
  <si>
    <t>Thép D10</t>
  </si>
  <si>
    <t>Thép D6</t>
  </si>
  <si>
    <t>Xây gạch M75</t>
  </si>
  <si>
    <t>Trát tường trong dày 1cm</t>
  </si>
  <si>
    <t>Ống nhựa PVC 110</t>
  </si>
  <si>
    <t>Cút D110 chữ L</t>
  </si>
  <si>
    <t>Bê tông lót M100</t>
  </si>
  <si>
    <t>Lát gạch nhám 30x30cm</t>
  </si>
  <si>
    <t>Tôn cách nhiệt</t>
  </si>
  <si>
    <t>Cửa đi D2 kích thước (2x0,7)m</t>
  </si>
  <si>
    <t>Bồn rửa tay</t>
  </si>
  <si>
    <t>Van nước</t>
  </si>
  <si>
    <t>Bồn tiều</t>
  </si>
  <si>
    <t>Xí ngồi</t>
  </si>
  <si>
    <t>Lắp đặt trụ nhà bằng thép hình</t>
  </si>
  <si>
    <t>Cửa đi D1 kích thước (2x0,9)m</t>
  </si>
  <si>
    <t>Cốt thép</t>
  </si>
  <si>
    <t>Nhà ở công nhân, Khu nhà ăn</t>
  </si>
  <si>
    <t>Khu nhà tắm, khu nhà vệ sinh</t>
  </si>
  <si>
    <t>Thi công bể nước 100m3: Đáy đổ bê tông M100 dày 15cm, tường xây gạch M75 dày 20cm, trát tường 1cm</t>
  </si>
  <si>
    <t>Nhà ở công nhân 8 gian/dãy CT375</t>
  </si>
  <si>
    <t>Nhà ở công nhân 8 gian/dãy CT365</t>
  </si>
  <si>
    <t>Nhà ở công nhân 6 gian/dãy CT365</t>
  </si>
  <si>
    <t>Nhà ở công nhân 4 gian/dãy CT365</t>
  </si>
  <si>
    <t>Khu nhà ăn CT365</t>
  </si>
  <si>
    <t>Khu nhà tắm CT375</t>
  </si>
  <si>
    <t>Khu nhà tắm CT365</t>
  </si>
  <si>
    <t>Khu nhàVS CT375</t>
  </si>
  <si>
    <t>Khu nhàVS CT365</t>
  </si>
  <si>
    <t>Bể phốt loại 2 CT365</t>
  </si>
  <si>
    <t>1.1</t>
  </si>
  <si>
    <t>1.2</t>
  </si>
  <si>
    <t>1.3</t>
  </si>
  <si>
    <t>1.4</t>
  </si>
  <si>
    <t>1.5</t>
  </si>
  <si>
    <t>1.6</t>
  </si>
  <si>
    <t>1.7</t>
  </si>
  <si>
    <t>1.8</t>
  </si>
  <si>
    <t>1.9</t>
  </si>
  <si>
    <t>1.10</t>
  </si>
  <si>
    <t>1.11</t>
  </si>
  <si>
    <t>1.12</t>
  </si>
  <si>
    <t>1.13</t>
  </si>
  <si>
    <t>2.1</t>
  </si>
  <si>
    <t>2.2</t>
  </si>
  <si>
    <t>2.3</t>
  </si>
  <si>
    <t>2.4</t>
  </si>
  <si>
    <t>2.5</t>
  </si>
  <si>
    <t>2.6</t>
  </si>
  <si>
    <t>2.7</t>
  </si>
  <si>
    <t>2.8</t>
  </si>
  <si>
    <t>2.9</t>
  </si>
  <si>
    <t>2.10</t>
  </si>
  <si>
    <t>2.11</t>
  </si>
  <si>
    <t>2.12</t>
  </si>
  <si>
    <t>2.13</t>
  </si>
  <si>
    <t>2.14</t>
  </si>
  <si>
    <t>2.15</t>
  </si>
  <si>
    <t>3.1</t>
  </si>
  <si>
    <t>3.2</t>
  </si>
  <si>
    <t>3.3</t>
  </si>
  <si>
    <t>3.4</t>
  </si>
  <si>
    <t>3.5</t>
  </si>
  <si>
    <t>4.1</t>
  </si>
  <si>
    <t>4.4</t>
  </si>
  <si>
    <t>4.2</t>
  </si>
  <si>
    <t>4.6</t>
  </si>
  <si>
    <t>4.3</t>
  </si>
  <si>
    <t>4.5</t>
  </si>
  <si>
    <t>4.7</t>
  </si>
  <si>
    <t>4.8</t>
  </si>
  <si>
    <t>4.9</t>
  </si>
  <si>
    <t>Phần xây dựng</t>
  </si>
  <si>
    <t>Lát gạch nền 40x40cm</t>
  </si>
  <si>
    <t>Sản xuất, lắp dựng vì kèo mái, khẩu độ &lt;=8,1m</t>
  </si>
  <si>
    <t>La phông trần</t>
  </si>
  <si>
    <t>Ống nhựa PVC D110</t>
  </si>
  <si>
    <t>md</t>
  </si>
  <si>
    <t>Phần nước</t>
  </si>
  <si>
    <t>Ống nước 60</t>
  </si>
  <si>
    <t>Cây</t>
  </si>
  <si>
    <t>Ống nước 42</t>
  </si>
  <si>
    <t>Ống nước 27</t>
  </si>
  <si>
    <t>Co 60</t>
  </si>
  <si>
    <t>Co 42</t>
  </si>
  <si>
    <t>Co 27</t>
  </si>
  <si>
    <t>Cái</t>
  </si>
  <si>
    <t>Lơi 42</t>
  </si>
  <si>
    <t>Lơi 27</t>
  </si>
  <si>
    <t>Nối 42</t>
  </si>
  <si>
    <t>Nối 27</t>
  </si>
  <si>
    <t>Tê cong 42</t>
  </si>
  <si>
    <t>Tê 60/42</t>
  </si>
  <si>
    <t>Bầu 60/42</t>
  </si>
  <si>
    <t>Bầu 42/27</t>
  </si>
  <si>
    <t>Phễu thoát sàn inox</t>
  </si>
  <si>
    <t>Tê 27</t>
  </si>
  <si>
    <t>Tê 42</t>
  </si>
  <si>
    <t>Tê 60</t>
  </si>
  <si>
    <t>Bộ xả lavabo</t>
  </si>
  <si>
    <t>Lavabo</t>
  </si>
  <si>
    <t>Vòi xịt WC</t>
  </si>
  <si>
    <t>Bồn cầu vệ sinh</t>
  </si>
  <si>
    <t>Bộ</t>
  </si>
  <si>
    <t>Vòi tắm</t>
  </si>
  <si>
    <t>RT 21/27</t>
  </si>
  <si>
    <t>Co RT 21/27</t>
  </si>
  <si>
    <t>Vòi nước 21</t>
  </si>
  <si>
    <t>Cao su non</t>
  </si>
  <si>
    <t>Cuộn</t>
  </si>
  <si>
    <t>Keo dán ống PVC</t>
  </si>
  <si>
    <t>Hộp</t>
  </si>
  <si>
    <t>Phần điện</t>
  </si>
  <si>
    <t>CB 30A</t>
  </si>
  <si>
    <t>CB 20A</t>
  </si>
  <si>
    <t>Dây CV 1.5</t>
  </si>
  <si>
    <t>Cuộn</t>
  </si>
  <si>
    <t>Dây CV 2.5</t>
  </si>
  <si>
    <t>Dây CV 4.0</t>
  </si>
  <si>
    <t>Phích cắm</t>
  </si>
  <si>
    <t>Bảng điện (Cầu dao, công tắc, ổ cắm)</t>
  </si>
  <si>
    <t>Bảng</t>
  </si>
  <si>
    <t>Nẹp nhựa luồn dây (2m)</t>
  </si>
  <si>
    <t>Băng keo điện</t>
  </si>
  <si>
    <t>Bóng đèn led bulb</t>
  </si>
  <si>
    <t>II.1</t>
  </si>
  <si>
    <t>II.2</t>
  </si>
  <si>
    <t>II.3</t>
  </si>
  <si>
    <t>MÓNG TRẠM NGHIỀN 50T</t>
  </si>
  <si>
    <t>Đầu kim thu sét-thép inox ∅20</t>
  </si>
  <si>
    <t>Đào, đắp san lấp mặt bằng</t>
  </si>
  <si>
    <t>Các vật liệu, dụng cụ khác</t>
  </si>
  <si>
    <t>Nhà bảo vệ</t>
  </si>
  <si>
    <t>Hàng rào bảo vệ</t>
  </si>
  <si>
    <t>XƯỞNG SỬA CHỮA</t>
  </si>
  <si>
    <t>Đắp đất nền nhà</t>
  </si>
  <si>
    <t>Φ&lt;=10</t>
  </si>
  <si>
    <t>10&lt;Φ&lt;=18</t>
  </si>
  <si>
    <t>Thép V50x50x5mm</t>
  </si>
  <si>
    <t>Thép hình I2520x125x6x9x12</t>
  </si>
  <si>
    <t>Thép hình L75x75x6</t>
  </si>
  <si>
    <t>Thép tấm dày 0,01m</t>
  </si>
  <si>
    <t>Bu lông + đai ốc móng M28 dài 550mm</t>
  </si>
  <si>
    <t>Bu lông + đai ốc lk kèo với cột M20 dài 240mm</t>
  </si>
  <si>
    <t>Xà gồ C100x45x10 dày 2mm</t>
  </si>
  <si>
    <t>Tôn lợp dày 0.4mm</t>
  </si>
  <si>
    <t>Rọ đá(1,0*1,0*2,0)</t>
  </si>
  <si>
    <t>D&lt;10</t>
  </si>
  <si>
    <t>D&gt;10</t>
  </si>
  <si>
    <t>Trát tường vữa M75, dày 1,5cm</t>
  </si>
  <si>
    <t>Quét hồ dầu chống thấm</t>
  </si>
  <si>
    <t>Xây tường gạch dày 20cm, vữa M50</t>
  </si>
  <si>
    <t>Đắp đất đầm chặt K=0,9</t>
  </si>
  <si>
    <t>Cốt thép móng 10 ≤  ø ≤ 18</t>
  </si>
  <si>
    <t>Vì kèo thép khẩu độ 8m</t>
  </si>
  <si>
    <t>Xà gồ thép C(100x45x10x2,5) mm</t>
  </si>
  <si>
    <t>Vữa lót móng, láng nền M75</t>
  </si>
  <si>
    <t>Lắp đặt bu-lông chân móng M18, L=250mm</t>
  </si>
  <si>
    <t>1.14</t>
  </si>
  <si>
    <t>Lợp mái tôn lạnh dày 0,4mm</t>
  </si>
  <si>
    <t>khung</t>
  </si>
  <si>
    <t>2.16</t>
  </si>
  <si>
    <t>2.17</t>
  </si>
  <si>
    <t>Thép U100x50x5 mm mái nhà</t>
  </si>
  <si>
    <t>Thép hộp 60x30x1,2mm mái nhà</t>
  </si>
  <si>
    <t>Trát tường vữa M75, dày 1cm</t>
  </si>
  <si>
    <t>Lợp tường tôn cách nhiệt</t>
  </si>
  <si>
    <t>Xây gạch tường, giằng móng</t>
  </si>
  <si>
    <t>Bê tông cột, lanh tô M200</t>
  </si>
  <si>
    <t>Bê tông móng trụ, đáy bể nước M200</t>
  </si>
  <si>
    <t>Bê tông móng trụ M200</t>
  </si>
  <si>
    <t>Cốt thép trụ, lanh tô</t>
  </si>
  <si>
    <t>3.6</t>
  </si>
  <si>
    <t>3.7</t>
  </si>
  <si>
    <t>3.8</t>
  </si>
  <si>
    <t>3.9</t>
  </si>
  <si>
    <t>Bể nước 100m3 CT365</t>
  </si>
  <si>
    <t>Khu nhà ăn CĐT CT375</t>
  </si>
  <si>
    <t>1.15</t>
  </si>
  <si>
    <t>Lát gạch 30x30cm</t>
  </si>
  <si>
    <t>1.16</t>
  </si>
  <si>
    <t>Láng nền bằng vữa xi măng M100</t>
  </si>
  <si>
    <t>Xây gạch vữa M75</t>
  </si>
  <si>
    <t>1.17</t>
  </si>
  <si>
    <t>1.18</t>
  </si>
  <si>
    <t>Trần nhựa</t>
  </si>
  <si>
    <t>1.19</t>
  </si>
  <si>
    <t>1.20</t>
  </si>
  <si>
    <t>Lợp mái tôn dán xốp cách nhiệt</t>
  </si>
  <si>
    <t>Tôn úp nóc</t>
  </si>
  <si>
    <t>Thi công bể phốt loại 1, 2: Đáy đổ bê tông M200 dày 15cm, tường xây gạch dày 20cm, trát vữa M75 dày 1cm, tấm đan BTCT M200 dày 10cm</t>
  </si>
  <si>
    <t>4.10</t>
  </si>
  <si>
    <t>Ống nhựa PVC D46mm</t>
  </si>
  <si>
    <t>Bể phốt loại 1 Nhà ăn CĐT</t>
  </si>
  <si>
    <t>Khu nhà 2A CĐT CT375</t>
  </si>
  <si>
    <t>Khu nhà 1A CĐT CT375</t>
  </si>
  <si>
    <t>Lợp tường tôn xốp 3 lớp (dày 0,35x50x0,35)</t>
  </si>
  <si>
    <t>1.21</t>
  </si>
  <si>
    <t>1.22</t>
  </si>
  <si>
    <t>Cửa đi D3 kích thước (2x1,7)m</t>
  </si>
  <si>
    <t>Cửa sổ S2 kích thước (0,4x0,4)m</t>
  </si>
  <si>
    <t>Bể phốt loại 1 Dãy nhà 2A CĐT</t>
  </si>
  <si>
    <t>Bể phốt loại 1 Dãy nhà 1A CĐT</t>
  </si>
  <si>
    <t>Cuộn 100m</t>
  </si>
  <si>
    <t>KHU NHÀ CHỦ ĐẦU TƯ, KHU NHÀ Ở CÔNG NHÂN</t>
  </si>
  <si>
    <t>Chào giá trọn gói bao gồm vật tư, nhân công, máy thi công</t>
  </si>
  <si>
    <t>Chào giá nhân công, máy thi công, vật tư phụ, vật tư chính bên A cung cấp</t>
  </si>
  <si>
    <t>MÓNG TRẠM NGHIỀN 50T/H</t>
  </si>
  <si>
    <t>PHÒNG THÍ NGHIỆM HIỆN TRƯỜNG</t>
  </si>
  <si>
    <t>Lắp đặt bu lông M24, L=70cm.</t>
  </si>
  <si>
    <t>Lắp đặt bu lông M24, L=45cm.</t>
  </si>
  <si>
    <t>Lắp đặt thép L63x6(Cọc tiếp địa) L=2000mm)</t>
  </si>
  <si>
    <t>Lắp đặt thép D16 (nối L32x4 với khung trạm)</t>
  </si>
  <si>
    <t>Lắp đặt thép L32x4 (Nối xung quanh với cọc thép L63x6)</t>
  </si>
  <si>
    <t>Lắp đặt kim thu sét mạ kẽm (L=1.5m)</t>
  </si>
  <si>
    <t>Thi công rọ đá 2x1x0,5m</t>
  </si>
  <si>
    <t xml:space="preserve">Lắp dựng, tháo dỡ ván khuôn thép </t>
  </si>
  <si>
    <t>Lắp đặt trụ gỗ 10cm</t>
  </si>
  <si>
    <t>Lắp đặt trụ gỗ phụ 5cm</t>
  </si>
  <si>
    <t>Lắp đặt lưới thép B40</t>
  </si>
  <si>
    <t>Xây móng đá hộc</t>
  </si>
  <si>
    <t>Gia công, lắp đặt cửa cổng ra vào khu vực kho</t>
  </si>
  <si>
    <t>Bê tông trụ M200</t>
  </si>
  <si>
    <t>Bê tông lanh tô M200</t>
  </si>
  <si>
    <t>Lắp dựng xà gồ thép C100</t>
  </si>
  <si>
    <t>Lợp mái bằng tôn lạnh màu xanh</t>
  </si>
  <si>
    <t>Lắp dựng cửa ra vào Đ1 KT 0.8x2m</t>
  </si>
  <si>
    <t>Lắp dựng cửa sổ Đ2 KT 1x1.2m</t>
  </si>
  <si>
    <t>San lấp, đầm mặt bằng</t>
  </si>
  <si>
    <t>Lắp đặt kê gia cường - Tôn dày 6ly</t>
  </si>
  <si>
    <t>Lắp đặt đế cột-Thép tấm 250x250mm dày 5ly</t>
  </si>
  <si>
    <t>Lắp đặt bu lông neo đế cột M20x250mm</t>
  </si>
  <si>
    <t>Lắp đặt cọc tiếp địa thép góc L50x50x5</t>
  </si>
  <si>
    <t>Lắp đặt thép V50x50x5mm</t>
  </si>
  <si>
    <t>Lắp đặt thép hình I2520x125x6x9x12</t>
  </si>
  <si>
    <t>Lắp đặt thép hình L75x75x6</t>
  </si>
  <si>
    <t>Lắp đặt thép tấm dày 0,01m</t>
  </si>
  <si>
    <t>Lắp đặt bu lông + đai ốc móng M28 dài 550mm</t>
  </si>
  <si>
    <t>Lắp đặt bu lông + đai ốc liên kết kèo với cột M20 dài 240mm</t>
  </si>
  <si>
    <t>Lắp dựng xà gồ C100x45x10 dày 2mm</t>
  </si>
  <si>
    <t>Lợp mái bằng tôn lợp dày 0.4mm</t>
  </si>
  <si>
    <t>Khu nhà tắm,
khu nhà vệ sinh</t>
  </si>
  <si>
    <t>Khu nhà ở,
Khu nhà ăn</t>
  </si>
  <si>
    <t>Lợp tôn úp nóc</t>
  </si>
  <si>
    <t>Thi công trần nhựa</t>
  </si>
  <si>
    <t>I.1</t>
  </si>
  <si>
    <t>I.2</t>
  </si>
  <si>
    <t>I.3</t>
  </si>
  <si>
    <t>I.4</t>
  </si>
  <si>
    <t>Lát nền gạch 30x30cm</t>
  </si>
  <si>
    <t>Gia công, lắp đặt cốt thép trụ, lanh tô</t>
  </si>
  <si>
    <t>Lát nền gạch nhám 30x30cm</t>
  </si>
  <si>
    <t>Gia công, lắp đặt cốt thép D&lt;10</t>
  </si>
  <si>
    <t>Gia công, lắp đặt cốt thép D&gt;10</t>
  </si>
  <si>
    <t>Gia công, lắp đặt cốt thép D10</t>
  </si>
  <si>
    <t>Gia công, lắp đặt cốt thép D6</t>
  </si>
  <si>
    <t>Trát tường trong vữa M75, dày 1cm</t>
  </si>
  <si>
    <t>Gia công, lắp đặt cốt thép D&lt;=10mm</t>
  </si>
  <si>
    <t>Gia công, lắp đặt cốt thép móng 10 ≤ D ≤ 18</t>
  </si>
  <si>
    <t>Gia công, lắp đặt cốt thép móng  D &gt; 18</t>
  </si>
  <si>
    <t>Gia công, lắp đặt cốt thép móng 10 ≤  D ≤ 18</t>
  </si>
  <si>
    <t>Gia công, lắp đặt cốt thép móng D ≤ 10</t>
  </si>
  <si>
    <t>Gia công, lắp đặt cốt thép trụ D10</t>
  </si>
  <si>
    <t>Gia công, lắp đặt cốt thép lanh tô D8</t>
  </si>
  <si>
    <t>Gia công, lắp đặt cốt thép trụ D8</t>
  </si>
  <si>
    <t>Lắp đặt đầu kim thu sét - Thép inox D20</t>
  </si>
  <si>
    <t>Lắp đặt thân cột chống sét - ống thép D32x4</t>
  </si>
  <si>
    <t>Lắp đặt thân cột chống sét - ống thép D89x4</t>
  </si>
  <si>
    <t>Gia công, lắp đặt cốt thép móng 10 &lt; D &lt;= 18</t>
  </si>
  <si>
    <t>Gia công, lắp đặt cốt thép móng D &lt;= 10</t>
  </si>
  <si>
    <t>Lát nền gạch40x40cm</t>
  </si>
  <si>
    <t>Sản xuất, lắp dựng trụ nhà bằng thép hình</t>
  </si>
  <si>
    <t>Sản xuất, lắp dựng vì kèo thép khẩu độ 8m</t>
  </si>
  <si>
    <t>Sản xuất, lắp dựng xà gồ thép C(100x45x10x2,5) mm</t>
  </si>
  <si>
    <t>Sản xuất, lắp dựng cửa đi D1 kích thước (2x0,9)m</t>
  </si>
  <si>
    <t>Sản xuất, lắp dựng cửa đi D2 kích thước (2x0,7)m</t>
  </si>
  <si>
    <t>Sản xuất, lắp dựng cửa đi D3 kích thước (2x1,7)m</t>
  </si>
  <si>
    <t>Sản xuất, lắp dựng cửa sổ S1 kích thước (1x1)m</t>
  </si>
  <si>
    <t>Sản xuất, lắp dựng cửa sổ S2 kích thước (0,4x0,4)m</t>
  </si>
  <si>
    <t>Sản xuất, lắp dựng thép U100x50x5mm mái nhà</t>
  </si>
  <si>
    <t>Sản xuất, lắp dựng thép hộp 60x30x1,2mm mái nhà</t>
  </si>
  <si>
    <t>Cung cấp, lắp đặt bồn rửa tay</t>
  </si>
  <si>
    <t>Cung cấp, lắp đặt van nước</t>
  </si>
  <si>
    <t>Cung cấp, lắp đặt bồn tiều</t>
  </si>
  <si>
    <t>Cung cấp, lắp đặt xí ngồi</t>
  </si>
  <si>
    <t>Cung cấp, lắp đặt ống nhựa PVC D110</t>
  </si>
  <si>
    <t>Cung cấp, lắp đặt cút D110 chữ L</t>
  </si>
  <si>
    <t>Cung cấp, lắp đặt ống nhựa PVC D46mm</t>
  </si>
  <si>
    <t>Sản xuất, lắp dựng xà gồ thép</t>
  </si>
  <si>
    <t>Lợp mái tôn</t>
  </si>
  <si>
    <t>Cung cấp, lắp dựng cửa đi Đ1 kích thước (2x0,8)m</t>
  </si>
  <si>
    <t>Cung cấp, lắp dựng cửa đi Đ2 kích thước (2x1,8)m</t>
  </si>
  <si>
    <t>Cung cấp, lắp dựng cửa sổ S1 kích thước (1x1)m</t>
  </si>
  <si>
    <t>Cung cấp, lắp đặt cút nhựa PVC D110 chữ L</t>
  </si>
  <si>
    <t>Cung cấp, lắp đặt ống nhựa PVC D42</t>
  </si>
  <si>
    <t>Cung cấp, lắp đặt ống nhựa PVC D60</t>
  </si>
  <si>
    <t>Cung cấp, lắp đặt ống nhựa PVC D27</t>
  </si>
  <si>
    <t>Cung cấp, lắp đặt co nhựa PVC D60</t>
  </si>
  <si>
    <t>Cung cấp, lắp đặt co nhựa PVC D42</t>
  </si>
  <si>
    <t>Cung cấp, lắp đặt co nhựa PVC D27</t>
  </si>
  <si>
    <t>Cung cấp, lắp đặt lơi nhựa PVC D42</t>
  </si>
  <si>
    <t>Cung cấp, lắp đặt lơi nhựa PVC D27</t>
  </si>
  <si>
    <t>Cung cấp, lắp đặt nối nhựa PVC D42</t>
  </si>
  <si>
    <t>Cung cấp, lắp đặt nối nhựa PVC D27</t>
  </si>
  <si>
    <t>Cung cấp, lắp đặt tê cong nhựa PVC D42</t>
  </si>
  <si>
    <t>Cung cấp, lắp đặt tê nhựa PVC D60/42</t>
  </si>
  <si>
    <t>Cung cấp, lắp đặt bầu nhựa PVC D60/42</t>
  </si>
  <si>
    <t>Cung cấp, lắp đặt bầu nhựa PVC D42/27</t>
  </si>
  <si>
    <t>Cung cấp, lắp đặt phễu thoát sàn inox</t>
  </si>
  <si>
    <t>Cung cấp, lắp đặt tê nhựa PVC D27</t>
  </si>
  <si>
    <t>Cung cấp, lắp đặt tê nhựa PVC D42</t>
  </si>
  <si>
    <t>Cung cấp, lắp đặt tê nhựa PVC D60</t>
  </si>
  <si>
    <t>Cung cấp, lắp đặt bộ xả lavabo</t>
  </si>
  <si>
    <t>Cung cấp, lắp đặt lavabo</t>
  </si>
  <si>
    <t>Cung cấp, lắp đặt vòi xịt WC</t>
  </si>
  <si>
    <t>Cung cấp, lắp đặt bồn cầu vệ sinh</t>
  </si>
  <si>
    <t>Cung cấp, lắp đặt vòi tắm</t>
  </si>
  <si>
    <t>Cung cấp, lắp đặt RT 21/27</t>
  </si>
  <si>
    <t>Cung cấp, lắp đặt co RT 21/27</t>
  </si>
  <si>
    <t>Cung cấp, lắp đặt vòi nước D21</t>
  </si>
  <si>
    <t>Cung cấp, lắp đặt CB 30A</t>
  </si>
  <si>
    <t>Cung cấp, lắp đặt CB 20A</t>
  </si>
  <si>
    <t>Cung cấp, lắp đặt dây CV 1.5</t>
  </si>
  <si>
    <t>Cung cấp, lắp đặt dây CV 2.5</t>
  </si>
  <si>
    <t>Cung cấp, lắp đặt dây CV 4.0</t>
  </si>
  <si>
    <t>Cung cấp, lắp đặt phích cắm</t>
  </si>
  <si>
    <t>Cung cấp, lắp đặt bảng điện (Cầu dao, công tắc, ổ cắm)</t>
  </si>
  <si>
    <t>Cung cấp, lắp đặt nẹp nhựa luồn dây (2m)</t>
  </si>
  <si>
    <t>Cung cấp, lắp đặt bóng đèn led bulb</t>
  </si>
  <si>
    <t>Chào giá nhân công, máy thi công, vật tư phụ; vật tư chính bên A cung cấp</t>
  </si>
  <si>
    <t>Lắp dựng, tháo dỡ ván khuôn thép</t>
  </si>
  <si>
    <t>Lắp dựng, tháo dỡ ván khuôn</t>
  </si>
  <si>
    <t>Thi công rọ đá 2x1x1m</t>
  </si>
  <si>
    <t>Khu nhà 2A CĐT CT370</t>
  </si>
  <si>
    <t>Khu nhà 1A CĐT CT370</t>
  </si>
  <si>
    <t>Khu nhà ăn CĐT CT370</t>
  </si>
  <si>
    <t>Lợp tôn cách nhiệt</t>
  </si>
  <si>
    <t>Thi công tường đá xây vữa M75</t>
  </si>
  <si>
    <t>cuộn</t>
  </si>
  <si>
    <t>cuộn 100m</t>
  </si>
  <si>
    <t>cây</t>
  </si>
  <si>
    <t>bảng</t>
  </si>
  <si>
    <t>cuộn</t>
  </si>
  <si>
    <t>hộp</t>
  </si>
  <si>
    <t>Phạm vi công việc chào giá:
+ Hạng mục Khu nhà Chủ đầu tư, Khu nhà ở công nhân, Phòng thí nghiệm hiện trường: Chào giá trọn gói bao gồm toàn bộ vật tư, nhân công, máy thi công;
+ Hạng mục Móng trạm nghiền 50T/h, Móng trạm trộn 60m3/h, Kho mìn, Xưởng sửa chữa: Chào giá nhân công, máy thi công, vật tư phụ; vật tư chính bên A cung cấp.</t>
  </si>
  <si>
    <t>Thi công bể nước 100m3: Đáy đổ bê tông M100 dày 15cm, tường xây gạch M75 dày 20cm, trát tường 1,5cm</t>
  </si>
  <si>
    <t>Bể nước 100m3</t>
  </si>
  <si>
    <t>Vữa lót móng, láng nền M75, dày 10cm</t>
  </si>
  <si>
    <t>Thi công bể phốt loại 1: Đáy đổ bê tông M200 dày 15cm, tường xây gạch dày 10cm, trát vữa M75 dày 1cm, tấm đan BTCT M200 dày 10cm</t>
  </si>
  <si>
    <t>Thi công bể phốt loại 2: Đáy đổ bê tông M200 dày 15cm, tường xây gạch dày 20cm, trát vữa M75 dày 1cm, tấm đan BTCT M200 dày 10cm</t>
  </si>
  <si>
    <t>Dãy nhà số 1A: Phòng loại 1</t>
  </si>
  <si>
    <t>Dãy nhà số 1A: Hành lang</t>
  </si>
  <si>
    <t>Dãy nhà số 2A: Hành lang</t>
  </si>
  <si>
    <t>Nhà bếp + ăn: Nhà vệ sinh</t>
  </si>
  <si>
    <t>Nhà bếp + ăn: Hành lang</t>
  </si>
  <si>
    <t>bể</t>
  </si>
  <si>
    <t>Dãy nhà 4 gian: Hành lang</t>
  </si>
  <si>
    <t>Dãy nhà 6 gian: Hành lang</t>
  </si>
  <si>
    <t>Dãy nhà 8 gian: Hành lang</t>
  </si>
  <si>
    <t>Dãy nhà 4 gian: Phòng ở</t>
  </si>
  <si>
    <t>Dãy nhà 8 gian: Phòng ở</t>
  </si>
  <si>
    <t>Dãy nhà 6 gian: Phòng ở</t>
  </si>
  <si>
    <t>Thi công bể nước 100m3: Đáy đổ bê tông M100  dày 15cm, bê tông dầm giằng M200, tường xây gạch M75 dày 20cm, trát tường 1,5cm, quét hồ dầu chống thấm</t>
  </si>
  <si>
    <t>Thi công sân phơi có mái che: mái tôn, nền vữa bê tông M100 dày 5cm</t>
  </si>
  <si>
    <t>Thi công sân phơi không mái che: nền vữa bê tông M100 dày 5cm</t>
  </si>
  <si>
    <t>Dãy nhà số 2A: Phòng làm việc tập thể, Nhà kho, Nhà vệ sinh</t>
  </si>
  <si>
    <t>Nhà bếp + ăn: Phòng ăn lãnh đạo, Phòng ăn tập thể, Phòng bếp, Phòng ở bếp, Kho đồ</t>
  </si>
  <si>
    <t>Dãy nhà số 1A: Nhà vệ sinh</t>
  </si>
  <si>
    <t>Nhà bếp + ăn: Sân rửa</t>
  </si>
  <si>
    <t>Không bao gồm WC</t>
  </si>
  <si>
    <t>KHU NHÀ Ở CÔNG NHÂN</t>
  </si>
  <si>
    <t>KHU NHÀ CHỦ ĐẦU TƯ</t>
  </si>
  <si>
    <t>BỂ NƯỚC 100M3</t>
  </si>
  <si>
    <t>VII.1</t>
  </si>
  <si>
    <t>VII.2</t>
  </si>
  <si>
    <t>VII.4</t>
  </si>
  <si>
    <t>VII.3</t>
  </si>
  <si>
    <t>Khối lượng mời thầu</t>
  </si>
  <si>
    <t>Thi công nhà lắp ghép (Phòng loại 1: dãy nhà 1A; Phòng làm việc tập thể, nhà kho, nhà vệ sinh: dãy nhà 2A; Phòng ăn lãnh đạo, phòng ăn tập thể, phòng bếp, phòng ở bếp, kho đồ: nhà bếp + ăn): cột thép, vì kèo thép, tường tôn xốp 3 lớp, mái tôn dán xốp cách nhiệt, nền lát gạch men, trần nhựa</t>
  </si>
  <si>
    <t>Thi công hành lang (Hành lang dãy nhà 1A, 2A, nhà bếp + ăn): mái tôn, nền lát gạch men, xây bậc cấp bằng gạch</t>
  </si>
  <si>
    <t>Thi công nhà lắp ghép (Nhà vệ sinh: dãy nhà 1A, nhà bếp + ăn): cột thép, tường tôn xốp 3 lớp, mái tôn dán xốp cách nhiệt, nền lát gạch nhám</t>
  </si>
  <si>
    <t>Thi công nhà lắp ghép (Sân rửa: nhà bếp + ăn): cột thép, tường tôn xốp 3 lớp, mái tôn dán xốp cách nhiệt, nền láng xi măng</t>
  </si>
  <si>
    <t>Thi công nhà lắp ghép (Phòng ở: dãy nhà 4 gian, dãy nhà 6 gian, dãy nhà 8 gian; Phòng ăn tập thể, phòng bếp, phòng ở bếp, kho đồ: nhà bếp + ăn): cột thép, vì kèo thép, mái tôn lạnh 0,4mm, vách tôn cách nhiệt lớp PE dày 10mm, nền vữa M75 dày 10cm, mặt láng xi măng, trần nhựa</t>
  </si>
  <si>
    <t>Nhà bếp + ăn: Phòng ăn tập thể, Phòng bếp, Phòng ở bếp, Kho đồ</t>
  </si>
  <si>
    <t>Thi công hành lang (Hành lang dãy nhà 4 gian, 6 gian, 8 gian): mái tôn, nền vữa M75 dày 10cm mặt láng xi măng, xây bậc cấp bằng gạch</t>
  </si>
  <si>
    <t>Thi công nhà lắp ghép (Sân rửa: nhà bếp + ăn): mái tôn, nền vữa M75 dày 10cm mặt láng xi măng, vách tôn cách nhiệt lớp PE dày 10mm</t>
  </si>
  <si>
    <t>Thi công nhà xây (Nhà tắm): trụ BTCT, mái tôn, nền và 1,4m vách ốp gạch men trắng</t>
  </si>
  <si>
    <t>Không bao gồm máy giặt, máy nước nóng</t>
  </si>
  <si>
    <t>Thi công nhà xây (Nhà vệ sinh): trụ BTCT, mái tôn, nền lát gạch nhám</t>
  </si>
  <si>
    <t>Thi công bể nước (Nhà tắm): Đáy đổ bê tông M100 dày 15cm, tường xây gạch M75 dày 20cm, chiều cao tường &lt;1,5m, trát tường 1,5cm, quét hồ dầu chống thấm</t>
  </si>
  <si>
    <t>Thuế VAT (…......%)</t>
  </si>
  <si>
    <t>Bên A cấp vật tư</t>
  </si>
  <si>
    <t>Chào giá trọn gói bao gồm vật tư, nhân công, máy thi công (ngoại trừ một số vật tư do Bên A cấp)</t>
  </si>
  <si>
    <t>Gia công, lắp đặt thép V50x50x5mm</t>
  </si>
  <si>
    <t>Cung cấp, lợp tôn cách nhiệt</t>
  </si>
  <si>
    <t>Bên A cấp trụ thép, vì kèo nhà xưởng</t>
  </si>
  <si>
    <t>Bên A cấp xà gồ</t>
  </si>
  <si>
    <t>Bên A cấp thanh giằng trụ, vì kèo</t>
  </si>
  <si>
    <t>Cung cấp, lợp mái bằng tôn lợp dày 0.4mm</t>
  </si>
  <si>
    <t>Chi tiết kích thước, kết cấu từng hạng mục thi công theo bản vẽ thiết kế mời thầu.</t>
  </si>
  <si>
    <t>Kho thuốc nổ</t>
  </si>
  <si>
    <t>Kho kíp nổ</t>
  </si>
  <si>
    <t>Konet 2,2x2,5x6,85m</t>
  </si>
  <si>
    <t>Bê tông đúc sẵn M200</t>
  </si>
  <si>
    <t>Vì kèo V50x50x5mm</t>
  </si>
  <si>
    <t>Xà gồ C(100X45X10X2,5)mm</t>
  </si>
  <si>
    <t>Ống thông gió</t>
  </si>
  <si>
    <t>Ốp ván ép dày 3cm</t>
  </si>
  <si>
    <t>Bể nước</t>
  </si>
  <si>
    <t>Láng vữa xi măng dày 2mm</t>
  </si>
  <si>
    <t>VII.5</t>
  </si>
  <si>
    <t>VII.6</t>
  </si>
  <si>
    <t>VII.7</t>
  </si>
  <si>
    <t>Quả cầu thông gió 450x450mm</t>
  </si>
  <si>
    <t>Trụ gỗ 10x10cm, dài 140cm</t>
  </si>
  <si>
    <t>Lưới kẽm gai</t>
  </si>
  <si>
    <t>Trụ cổng gỗ D15cm, dài 1,7m</t>
  </si>
  <si>
    <t>Trụ</t>
  </si>
  <si>
    <t>Bê tông nền M100</t>
  </si>
  <si>
    <t>Cột gỗ 150x150mm</t>
  </si>
  <si>
    <t>Xà gồ gỗ KT 50x50mm</t>
  </si>
  <si>
    <t>Vì kèo gỗ KT 100x100mm</t>
  </si>
  <si>
    <t>Khung giằng gỗ KT 150x150mm</t>
  </si>
  <si>
    <t>Giằng ngoài bằng gỗ KT 100x100mm</t>
  </si>
  <si>
    <t>Tấm cót tre tường bao</t>
  </si>
  <si>
    <t>Thanh nẹp gỗ KT 50x10mm</t>
  </si>
  <si>
    <t>Cửa ra vào Đ1 KT 0,9x1,8m (Khung gỗ + tấm cót tre)</t>
  </si>
  <si>
    <t>Cửa sổ Đ2 KT 0,9x0,5m (Khung gỗ + tấm cót tre)</t>
  </si>
  <si>
    <t>Mái lợp tôn kẽm 0,4mm</t>
  </si>
  <si>
    <t>Lát nền gạch 40x40cm</t>
  </si>
  <si>
    <t>Bên A cấp Konet</t>
  </si>
  <si>
    <t>Đại diện hợp pháp của nhà thầu
Công ty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</si>
</sst>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_-;\-* #,##0_-;_-* &quot;-&quot;??_-;_-@_-"/>
    <numFmt numFmtId="186" formatCode="_-* #,##0.0_-;\-* #,##0.0_-;_-* &quot;-&quot;??_-;_-@_-"/>
    <numFmt numFmtId="187" formatCode="_-* #,##0.000_-;\-* #,##0.000_-;_-* &quot;-&quot;??_-;_-@_-"/>
    <numFmt numFmtId="188" formatCode="_-* #,##0.0000_-;\-* #,##0.0000_-;_-* &quot;-&quot;??_-;_-@_-"/>
    <numFmt numFmtId="189" formatCode="_-* #,##0.00000_-;\-* #,##0.00000_-;_-* &quot;-&quot;??_-;_-@_-"/>
    <numFmt numFmtId="190" formatCode="_(* #,##0.0_);_(* \(#,##0.0\);_(* &quot;-&quot;??_);_(@_)"/>
    <numFmt numFmtId="191" formatCode="_(* #,##0_);_(* \(#,##0\);_(* &quot;-&quot;??_);_(@_)"/>
    <numFmt numFmtId="192" formatCode="_-* #,##0.0\ _₫_-;\-* #,##0.0\ _₫_-;_-* &quot;-&quot;?\ _₫_-;_-@_-"/>
    <numFmt numFmtId="193" formatCode="0.0000"/>
    <numFmt numFmtId="194" formatCode="0.000"/>
    <numFmt numFmtId="195" formatCode="_(* #,##0.0_);_(* \(#,##0.0\);_(* &quot;-&quot;?_);_(@_)"/>
    <numFmt numFmtId="196" formatCode="_(* #,##0.000_);_(* \(#,##0.000\);_(* &quot;-&quot;??_);_(@_)"/>
    <numFmt numFmtId="197" formatCode="_(* #,##0.0000_);_(* \(#,##0.0000\);_(* &quot;-&quot;??_);_(@_)"/>
    <numFmt numFmtId="198" formatCode="_(* #,##0.000_);_(* \(#,##0.000\);_(* &quot;-&quot;???_);_(@_)"/>
    <numFmt numFmtId="199" formatCode="_(* #,##0_);_(* \(#,##0\);_(* &quot;-&quot;???_);_(@_)"/>
    <numFmt numFmtId="200" formatCode="0.0"/>
    <numFmt numFmtId="201" formatCode="_(* #,##0_);_(* \(#,##0\);_(* &quot;-&quot;?_);_(@_)"/>
    <numFmt numFmtId="202" formatCode="_-* #,##0.0_-;\-* #,##0.0_-;_-* &quot;-&quot;?_-;_-@_-"/>
    <numFmt numFmtId="203" formatCode="#,##0.0_);\(#,##0.0\)"/>
    <numFmt numFmtId="204" formatCode="_-* #,##0.0\ _₫_-;\-* #,##0.0\ _₫_-;_-* &quot;-&quot;??\ _₫_-;_-@_-"/>
    <numFmt numFmtId="205" formatCode="_-* #,##0\ _₫_-;\-* #,##0\ _₫_-;_-* &quot;-&quot;??\ _₫_-;_-@_-"/>
  </numFmts>
  <fonts count="87">
    <font>
      <sz val="10"/>
      <name val="VNI-Times"/>
      <family val="0"/>
    </font>
    <font>
      <u val="single"/>
      <sz val="10"/>
      <color indexed="12"/>
      <name val="VNI-Times"/>
      <family val="0"/>
    </font>
    <font>
      <u val="single"/>
      <sz val="10"/>
      <color indexed="36"/>
      <name val="VNI-Times"/>
      <family val="0"/>
    </font>
    <font>
      <b/>
      <sz val="13"/>
      <name val="Times New Roman"/>
      <family val="1"/>
    </font>
    <font>
      <sz val="10"/>
      <name val="Arial"/>
      <family val="2"/>
    </font>
    <font>
      <i/>
      <sz val="12"/>
      <name val="Times New Roman"/>
      <family val="1"/>
    </font>
    <font>
      <b/>
      <sz val="12"/>
      <name val="Times New Roman"/>
      <family val="1"/>
    </font>
    <font>
      <sz val="12"/>
      <name val="Times New Roman"/>
      <family val="1"/>
    </font>
    <font>
      <b/>
      <u val="single"/>
      <sz val="12"/>
      <name val="Times New Roman"/>
      <family val="1"/>
    </font>
    <font>
      <vertAlign val="superscript"/>
      <sz val="12"/>
      <name val="Times New Roman"/>
      <family val="1"/>
    </font>
    <font>
      <b/>
      <sz val="14"/>
      <name val="Times New Roman"/>
      <family val="1"/>
    </font>
    <font>
      <sz val="14"/>
      <name val="Times New Roman"/>
      <family val="1"/>
    </font>
    <font>
      <sz val="12"/>
      <name val="VNI-Times"/>
      <family val="0"/>
    </font>
    <font>
      <i/>
      <sz val="14"/>
      <name val="Times New Roman"/>
      <family val="1"/>
    </font>
    <font>
      <i/>
      <sz val="12"/>
      <name val="VNI-Times"/>
      <family val="0"/>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3"/>
      <name val="Times New Roman"/>
      <family val="1"/>
    </font>
    <font>
      <sz val="12"/>
      <color indexed="8"/>
      <name val="Times New Roman"/>
      <family val="1"/>
    </font>
    <font>
      <sz val="12"/>
      <color indexed="23"/>
      <name val="Times New Roman"/>
      <family val="1"/>
    </font>
    <font>
      <b/>
      <u val="single"/>
      <sz val="12"/>
      <color indexed="23"/>
      <name val="Times New Roman"/>
      <family val="1"/>
    </font>
    <font>
      <b/>
      <sz val="14"/>
      <color indexed="23"/>
      <name val="Times New Roman"/>
      <family val="1"/>
    </font>
    <font>
      <i/>
      <sz val="14"/>
      <color indexed="23"/>
      <name val="Times New Roman"/>
      <family val="1"/>
    </font>
    <font>
      <i/>
      <sz val="12"/>
      <color indexed="23"/>
      <name val="Times New Roman"/>
      <family val="1"/>
    </font>
    <font>
      <i/>
      <sz val="12"/>
      <color indexed="23"/>
      <name val="VNI-Times"/>
      <family val="0"/>
    </font>
    <font>
      <sz val="12"/>
      <color indexed="12"/>
      <name val="Times New Roman"/>
      <family val="1"/>
    </font>
    <font>
      <b/>
      <sz val="12"/>
      <color indexed="12"/>
      <name val="Times New Roman"/>
      <family val="1"/>
    </font>
    <font>
      <sz val="12"/>
      <color indexed="10"/>
      <name val="Times New Roman"/>
      <family val="1"/>
    </font>
    <font>
      <i/>
      <sz val="12"/>
      <color indexed="12"/>
      <name val="Times New Roman"/>
      <family val="1"/>
    </font>
    <font>
      <b/>
      <i/>
      <sz val="12"/>
      <color indexed="12"/>
      <name val="Times New Roman"/>
      <family val="1"/>
    </font>
    <font>
      <i/>
      <sz val="12"/>
      <color indexed="8"/>
      <name val="Times New Roman"/>
      <family val="1"/>
    </font>
    <font>
      <i/>
      <sz val="12"/>
      <color indexed="10"/>
      <name val="Times New Roman"/>
      <family val="1"/>
    </font>
    <font>
      <i/>
      <sz val="12"/>
      <color indexed="36"/>
      <name val="Times New Roman"/>
      <family val="1"/>
    </font>
    <font>
      <sz val="12"/>
      <color indexed="36"/>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3"/>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tint="-0.4999699890613556"/>
      <name val="Times New Roman"/>
      <family val="1"/>
    </font>
    <font>
      <sz val="12"/>
      <color rgb="FF000000"/>
      <name val="Times New Roman"/>
      <family val="1"/>
    </font>
    <font>
      <sz val="12"/>
      <color theme="0" tint="-0.4999699890613556"/>
      <name val="Times New Roman"/>
      <family val="1"/>
    </font>
    <font>
      <b/>
      <u val="single"/>
      <sz val="12"/>
      <color theme="0" tint="-0.4999699890613556"/>
      <name val="Times New Roman"/>
      <family val="1"/>
    </font>
    <font>
      <b/>
      <sz val="14"/>
      <color theme="0" tint="-0.4999699890613556"/>
      <name val="Times New Roman"/>
      <family val="1"/>
    </font>
    <font>
      <i/>
      <sz val="14"/>
      <color theme="0" tint="-0.4999699890613556"/>
      <name val="Times New Roman"/>
      <family val="1"/>
    </font>
    <font>
      <i/>
      <sz val="12"/>
      <color theme="0" tint="-0.4999699890613556"/>
      <name val="Times New Roman"/>
      <family val="1"/>
    </font>
    <font>
      <i/>
      <sz val="12"/>
      <color theme="0" tint="-0.4999699890613556"/>
      <name val="VNI-Times"/>
      <family val="0"/>
    </font>
    <font>
      <sz val="12"/>
      <color rgb="FF0000FF"/>
      <name val="Times New Roman"/>
      <family val="1"/>
    </font>
    <font>
      <b/>
      <sz val="12"/>
      <color rgb="FF0000FF"/>
      <name val="Times New Roman"/>
      <family val="1"/>
    </font>
    <font>
      <sz val="12"/>
      <color rgb="FFFF0000"/>
      <name val="Times New Roman"/>
      <family val="1"/>
    </font>
    <font>
      <i/>
      <sz val="12"/>
      <color rgb="FF0000FF"/>
      <name val="Times New Roman"/>
      <family val="1"/>
    </font>
    <font>
      <b/>
      <i/>
      <sz val="12"/>
      <color rgb="FF0000FF"/>
      <name val="Times New Roman"/>
      <family val="1"/>
    </font>
    <font>
      <i/>
      <sz val="12"/>
      <color rgb="FF000000"/>
      <name val="Times New Roman"/>
      <family val="1"/>
    </font>
    <font>
      <i/>
      <sz val="12"/>
      <color rgb="FFFF0000"/>
      <name val="Times New Roman"/>
      <family val="1"/>
    </font>
    <font>
      <i/>
      <sz val="12"/>
      <color rgb="FF7030A0"/>
      <name val="Times New Roman"/>
      <family val="1"/>
    </font>
    <font>
      <sz val="12"/>
      <color rgb="FF7030A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28" borderId="2" applyNumberFormat="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2" fontId="4" fillId="0" borderId="0">
      <alignment/>
      <protection/>
    </xf>
  </cellStyleXfs>
  <cellXfs count="356">
    <xf numFmtId="0" fontId="0" fillId="0" borderId="0" xfId="0" applyAlignment="1">
      <alignment/>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horizontal="center" vertical="center" wrapText="1"/>
    </xf>
    <xf numFmtId="0" fontId="7" fillId="0" borderId="0" xfId="0" applyFont="1" applyAlignment="1">
      <alignment horizontal="center" vertical="center"/>
    </xf>
    <xf numFmtId="0" fontId="70" fillId="0" borderId="10" xfId="0" applyFont="1" applyBorder="1" applyAlignment="1">
      <alignment horizontal="center" vertical="center" wrapText="1"/>
    </xf>
    <xf numFmtId="0" fontId="71" fillId="0" borderId="10" xfId="0" applyFont="1" applyBorder="1" applyAlignment="1">
      <alignment horizontal="center" vertical="center"/>
    </xf>
    <xf numFmtId="0" fontId="72" fillId="0" borderId="10"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0" fontId="11"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vertical="center"/>
    </xf>
    <xf numFmtId="0" fontId="6" fillId="0" borderId="10" xfId="0" applyFont="1" applyBorder="1" applyAlignment="1">
      <alignment horizontal="left" vertical="center" wrapText="1"/>
    </xf>
    <xf numFmtId="0" fontId="71"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72" fillId="0" borderId="10" xfId="0" applyFont="1" applyBorder="1" applyAlignment="1">
      <alignment horizontal="left" vertical="center" wrapText="1"/>
    </xf>
    <xf numFmtId="0" fontId="71" fillId="0" borderId="1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quotePrefix="1">
      <alignment horizontal="left" vertical="center" wrapText="1"/>
    </xf>
    <xf numFmtId="0" fontId="7" fillId="0" borderId="10" xfId="0" applyFont="1" applyBorder="1" applyAlignment="1">
      <alignment horizontal="center" vertical="center" wrapText="1"/>
    </xf>
    <xf numFmtId="0" fontId="71" fillId="0" borderId="10" xfId="0" applyFont="1" applyBorder="1" applyAlignment="1">
      <alignment horizontal="right" vertical="center"/>
    </xf>
    <xf numFmtId="0" fontId="12" fillId="0" borderId="10" xfId="0" applyFont="1" applyBorder="1"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73" fillId="0" borderId="0" xfId="0" applyFont="1" applyAlignment="1">
      <alignment vertical="center" wrapText="1"/>
    </xf>
    <xf numFmtId="0" fontId="7" fillId="0" borderId="0" xfId="0" applyFont="1" applyAlignment="1">
      <alignment horizontal="left" vertical="center"/>
    </xf>
    <xf numFmtId="0" fontId="72" fillId="0" borderId="0" xfId="0" applyFont="1" applyAlignment="1">
      <alignment vertical="center"/>
    </xf>
    <xf numFmtId="0" fontId="3" fillId="0" borderId="0" xfId="0" applyFont="1" applyAlignment="1">
      <alignment horizontal="centerContinuous" vertical="center"/>
    </xf>
    <xf numFmtId="0" fontId="10" fillId="0" borderId="0" xfId="0" applyFont="1" applyAlignment="1">
      <alignment horizontal="centerContinuous" vertical="center" wrapText="1"/>
    </xf>
    <xf numFmtId="0" fontId="74" fillId="0" borderId="0" xfId="0" applyFont="1" applyAlignment="1">
      <alignment horizontal="centerContinuous" vertical="center" wrapText="1"/>
    </xf>
    <xf numFmtId="0" fontId="11" fillId="0" borderId="0" xfId="0" applyFont="1" applyAlignment="1">
      <alignment horizontal="centerContinuous" vertical="center"/>
    </xf>
    <xf numFmtId="0" fontId="7" fillId="0" borderId="0" xfId="0" applyFont="1" applyAlignment="1">
      <alignment horizontal="centerContinuous" vertical="center" wrapText="1"/>
    </xf>
    <xf numFmtId="0" fontId="72" fillId="0" borderId="0" xfId="0" applyFont="1" applyAlignment="1">
      <alignment horizontal="centerContinuous" vertical="center" wrapText="1"/>
    </xf>
    <xf numFmtId="0" fontId="7" fillId="0" borderId="0" xfId="0" applyFont="1" applyAlignment="1">
      <alignment horizontal="centerContinuous" vertical="center"/>
    </xf>
    <xf numFmtId="0" fontId="75" fillId="0" borderId="0" xfId="0" applyFont="1" applyBorder="1" applyAlignment="1">
      <alignment vertical="center"/>
    </xf>
    <xf numFmtId="0" fontId="76" fillId="0" borderId="0" xfId="0" applyFont="1" applyBorder="1" applyAlignment="1">
      <alignment vertical="center"/>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77" fillId="0" borderId="0" xfId="0" applyFont="1" applyBorder="1" applyAlignment="1">
      <alignment vertical="center"/>
    </xf>
    <xf numFmtId="0" fontId="72" fillId="0" borderId="12" xfId="0" applyFont="1" applyBorder="1" applyAlignment="1">
      <alignment horizontal="right" vertical="center"/>
    </xf>
    <xf numFmtId="0" fontId="72" fillId="0" borderId="13" xfId="0" applyFont="1" applyBorder="1" applyAlignment="1">
      <alignment horizontal="right" vertical="center"/>
    </xf>
    <xf numFmtId="0" fontId="72" fillId="0" borderId="14" xfId="0" applyFont="1" applyBorder="1" applyAlignment="1">
      <alignment horizontal="right" vertical="center"/>
    </xf>
    <xf numFmtId="0" fontId="72" fillId="0" borderId="14" xfId="0" applyFont="1" applyBorder="1" applyAlignment="1">
      <alignment horizontal="left" vertical="center" wrapText="1"/>
    </xf>
    <xf numFmtId="0" fontId="7" fillId="7" borderId="0" xfId="0" applyFont="1" applyFill="1" applyAlignment="1">
      <alignment vertical="center"/>
    </xf>
    <xf numFmtId="0" fontId="71" fillId="7" borderId="13" xfId="0" applyFont="1" applyFill="1" applyBorder="1" applyAlignment="1">
      <alignment horizontal="center" vertical="center"/>
    </xf>
    <xf numFmtId="0" fontId="7" fillId="7" borderId="13" xfId="0" applyFont="1" applyFill="1" applyBorder="1" applyAlignment="1">
      <alignment horizontal="left" vertical="center" wrapText="1"/>
    </xf>
    <xf numFmtId="0" fontId="7" fillId="7" borderId="13" xfId="0" applyFont="1" applyFill="1" applyBorder="1" applyAlignment="1" quotePrefix="1">
      <alignment horizontal="left" vertical="center" wrapText="1"/>
    </xf>
    <xf numFmtId="0" fontId="7" fillId="7" borderId="13" xfId="0" applyFont="1" applyFill="1" applyBorder="1" applyAlignment="1">
      <alignment horizontal="center" vertical="center" wrapText="1"/>
    </xf>
    <xf numFmtId="0" fontId="71" fillId="7" borderId="13" xfId="0" applyFont="1" applyFill="1" applyBorder="1" applyAlignment="1">
      <alignment horizontal="right" vertical="center"/>
    </xf>
    <xf numFmtId="0" fontId="7" fillId="7" borderId="13" xfId="0" applyFont="1" applyFill="1" applyBorder="1" applyAlignment="1">
      <alignment vertical="center"/>
    </xf>
    <xf numFmtId="0" fontId="76" fillId="7" borderId="0" xfId="0" applyFont="1" applyFill="1" applyBorder="1" applyAlignment="1">
      <alignment horizontal="left" vertical="center"/>
    </xf>
    <xf numFmtId="0" fontId="71" fillId="7" borderId="12" xfId="0" applyFont="1" applyFill="1" applyBorder="1" applyAlignment="1">
      <alignment horizontal="center" vertical="center"/>
    </xf>
    <xf numFmtId="0" fontId="7" fillId="7" borderId="12" xfId="0" applyFont="1" applyFill="1" applyBorder="1" applyAlignment="1">
      <alignment horizontal="left" vertical="center" wrapText="1"/>
    </xf>
    <xf numFmtId="0" fontId="7" fillId="7" borderId="12" xfId="0" applyFont="1" applyFill="1" applyBorder="1" applyAlignment="1" quotePrefix="1">
      <alignment horizontal="left" vertical="center" wrapText="1"/>
    </xf>
    <xf numFmtId="0" fontId="7" fillId="7" borderId="12" xfId="0" applyFont="1" applyFill="1" applyBorder="1" applyAlignment="1">
      <alignment horizontal="center" vertical="center" wrapText="1"/>
    </xf>
    <xf numFmtId="0" fontId="71" fillId="7" borderId="12" xfId="0" applyFont="1" applyFill="1" applyBorder="1" applyAlignment="1">
      <alignment horizontal="right" vertical="center"/>
    </xf>
    <xf numFmtId="0" fontId="7" fillId="7" borderId="12" xfId="0" applyFont="1" applyFill="1" applyBorder="1" applyAlignment="1">
      <alignment vertical="center"/>
    </xf>
    <xf numFmtId="0" fontId="7" fillId="7" borderId="0" xfId="0" applyFont="1" applyFill="1" applyAlignment="1">
      <alignment horizontal="center" vertical="center"/>
    </xf>
    <xf numFmtId="0" fontId="71" fillId="7" borderId="14" xfId="0" applyFont="1" applyFill="1" applyBorder="1" applyAlignment="1">
      <alignment horizontal="center" vertical="center"/>
    </xf>
    <xf numFmtId="0" fontId="7" fillId="7" borderId="14" xfId="0" applyFont="1" applyFill="1" applyBorder="1" applyAlignment="1">
      <alignment horizontal="left" vertical="center" wrapText="1"/>
    </xf>
    <xf numFmtId="0" fontId="7" fillId="7" borderId="14" xfId="0" applyFont="1" applyFill="1" applyBorder="1" applyAlignment="1" quotePrefix="1">
      <alignment horizontal="left" vertical="center" wrapText="1"/>
    </xf>
    <xf numFmtId="0" fontId="7" fillId="7" borderId="14" xfId="0" applyFont="1" applyFill="1" applyBorder="1" applyAlignment="1">
      <alignment horizontal="center" vertical="center" wrapText="1"/>
    </xf>
    <xf numFmtId="0" fontId="71" fillId="7" borderId="14" xfId="0" applyFont="1" applyFill="1" applyBorder="1" applyAlignment="1">
      <alignment horizontal="right" vertical="center"/>
    </xf>
    <xf numFmtId="0" fontId="7" fillId="7" borderId="14" xfId="0" applyFont="1" applyFill="1" applyBorder="1" applyAlignment="1">
      <alignment vertical="center"/>
    </xf>
    <xf numFmtId="0" fontId="6" fillId="7" borderId="10" xfId="0" applyFont="1" applyFill="1" applyBorder="1" applyAlignment="1">
      <alignment horizontal="center" vertical="center" wrapText="1"/>
    </xf>
    <xf numFmtId="0" fontId="6" fillId="7" borderId="10" xfId="0" applyFont="1" applyFill="1" applyBorder="1" applyAlignment="1">
      <alignment horizontal="left" vertical="center" wrapText="1"/>
    </xf>
    <xf numFmtId="0" fontId="7" fillId="7" borderId="10" xfId="0" applyFont="1" applyFill="1" applyBorder="1" applyAlignment="1" quotePrefix="1">
      <alignment horizontal="left" vertical="center" wrapText="1"/>
    </xf>
    <xf numFmtId="0" fontId="7" fillId="7" borderId="10" xfId="0" applyFont="1" applyFill="1" applyBorder="1" applyAlignment="1">
      <alignment horizontal="center" vertical="center" wrapText="1"/>
    </xf>
    <xf numFmtId="0" fontId="71" fillId="7" borderId="10" xfId="0" applyFont="1" applyFill="1" applyBorder="1" applyAlignment="1">
      <alignment horizontal="right" vertical="center"/>
    </xf>
    <xf numFmtId="0" fontId="71" fillId="7" borderId="10" xfId="0" applyFont="1" applyFill="1" applyBorder="1" applyAlignment="1">
      <alignment horizontal="center" vertical="center"/>
    </xf>
    <xf numFmtId="0" fontId="7" fillId="7" borderId="10" xfId="0" applyFont="1" applyFill="1" applyBorder="1" applyAlignment="1">
      <alignment vertical="center"/>
    </xf>
    <xf numFmtId="0" fontId="12" fillId="0" borderId="0" xfId="0" applyFont="1" applyAlignment="1">
      <alignment horizontal="center" vertical="center"/>
    </xf>
    <xf numFmtId="0" fontId="72" fillId="7" borderId="13" xfId="0" applyFont="1" applyFill="1" applyBorder="1" applyAlignment="1">
      <alignment horizontal="right" vertical="center"/>
    </xf>
    <xf numFmtId="0" fontId="72" fillId="7" borderId="14" xfId="0" applyFont="1" applyFill="1" applyBorder="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vertical="center"/>
    </xf>
    <xf numFmtId="0" fontId="6" fillId="0" borderId="10" xfId="0" applyFont="1" applyFill="1" applyBorder="1" applyAlignment="1">
      <alignment horizontal="center" vertical="center" wrapText="1"/>
    </xf>
    <xf numFmtId="0" fontId="7" fillId="0" borderId="12" xfId="0" applyFont="1" applyFill="1" applyBorder="1" applyAlignment="1" quotePrefix="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1" fillId="0" borderId="0" xfId="0" applyFont="1" applyFill="1" applyAlignment="1">
      <alignment horizontal="center" vertical="center"/>
    </xf>
    <xf numFmtId="0" fontId="10" fillId="0" borderId="0" xfId="0" applyFont="1" applyFill="1" applyAlignment="1">
      <alignment horizontal="centerContinuous" vertical="center" wrapText="1"/>
    </xf>
    <xf numFmtId="0" fontId="11" fillId="0" borderId="0" xfId="0" applyFont="1" applyFill="1" applyAlignment="1">
      <alignment horizontal="centerContinuous" vertical="center"/>
    </xf>
    <xf numFmtId="0" fontId="11" fillId="0" borderId="0" xfId="0" applyFont="1" applyFill="1" applyAlignment="1">
      <alignment vertical="center"/>
    </xf>
    <xf numFmtId="0" fontId="7" fillId="0" borderId="0" xfId="0" applyFont="1" applyFill="1" applyAlignment="1">
      <alignment horizontal="centerContinuous" vertical="center" wrapText="1"/>
    </xf>
    <xf numFmtId="0" fontId="7" fillId="0" borderId="0" xfId="0" applyFont="1" applyFill="1" applyAlignment="1">
      <alignment horizontal="centerContinuous" vertical="center"/>
    </xf>
    <xf numFmtId="0" fontId="6" fillId="0" borderId="11" xfId="0" applyFont="1" applyFill="1" applyBorder="1" applyAlignment="1">
      <alignment horizontal="center" vertical="center" wrapText="1"/>
    </xf>
    <xf numFmtId="0" fontId="12"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right" vertical="center" wrapText="1"/>
    </xf>
    <xf numFmtId="0" fontId="12" fillId="0" borderId="10" xfId="0" applyFont="1" applyFill="1" applyBorder="1" applyAlignment="1">
      <alignment vertical="center"/>
    </xf>
    <xf numFmtId="0" fontId="12"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3" fillId="0" borderId="0" xfId="0" applyFont="1" applyFill="1" applyAlignment="1">
      <alignment horizontal="centerContinuous" vertical="center"/>
    </xf>
    <xf numFmtId="0" fontId="7" fillId="0" borderId="0" xfId="0" applyFont="1" applyFill="1" applyAlignment="1">
      <alignment horizontal="left" vertical="center"/>
    </xf>
    <xf numFmtId="3" fontId="7" fillId="0" borderId="12" xfId="0" applyNumberFormat="1" applyFont="1" applyFill="1" applyBorder="1" applyAlignment="1">
      <alignment vertical="center"/>
    </xf>
    <xf numFmtId="3" fontId="12" fillId="0" borderId="10" xfId="0" applyNumberFormat="1" applyFont="1" applyFill="1" applyBorder="1" applyAlignment="1">
      <alignment vertical="center"/>
    </xf>
    <xf numFmtId="0" fontId="5" fillId="0" borderId="0" xfId="0" applyFont="1" applyFill="1" applyAlignment="1">
      <alignment vertical="center"/>
    </xf>
    <xf numFmtId="0" fontId="6" fillId="0" borderId="0" xfId="0" applyFont="1" applyFill="1" applyAlignment="1" quotePrefix="1">
      <alignment horizontal="right" vertical="center"/>
    </xf>
    <xf numFmtId="0" fontId="7" fillId="0" borderId="0" xfId="0" applyFont="1" applyFill="1" applyAlignment="1">
      <alignment horizontal="center" vertical="top"/>
    </xf>
    <xf numFmtId="0" fontId="6" fillId="0" borderId="0" xfId="0" applyFont="1" applyFill="1" applyAlignment="1" quotePrefix="1">
      <alignment horizontal="right" vertical="top"/>
    </xf>
    <xf numFmtId="0" fontId="7" fillId="0" borderId="0" xfId="0" applyFont="1" applyFill="1" applyAlignment="1">
      <alignment vertical="top"/>
    </xf>
    <xf numFmtId="0" fontId="7" fillId="0" borderId="11" xfId="0" applyFont="1" applyFill="1" applyBorder="1" applyAlignment="1" quotePrefix="1">
      <alignment horizontal="left" vertical="center" wrapText="1"/>
    </xf>
    <xf numFmtId="0" fontId="7" fillId="0" borderId="11" xfId="0" applyFont="1" applyFill="1" applyBorder="1" applyAlignment="1">
      <alignment horizontal="center" vertical="center" wrapText="1"/>
    </xf>
    <xf numFmtId="3" fontId="7" fillId="0" borderId="11" xfId="0" applyNumberFormat="1" applyFont="1" applyFill="1" applyBorder="1" applyAlignment="1">
      <alignment vertical="center"/>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right" vertical="center"/>
    </xf>
    <xf numFmtId="4" fontId="7" fillId="0" borderId="12" xfId="0" applyNumberFormat="1" applyFont="1" applyFill="1" applyBorder="1" applyAlignment="1">
      <alignment horizontal="right" vertical="center"/>
    </xf>
    <xf numFmtId="3" fontId="7" fillId="0" borderId="12" xfId="0" applyNumberFormat="1" applyFont="1" applyFill="1" applyBorder="1" applyAlignment="1">
      <alignment horizontal="center" vertical="center"/>
    </xf>
    <xf numFmtId="0" fontId="5" fillId="0" borderId="0" xfId="0" applyFont="1" applyFill="1" applyBorder="1" applyAlignment="1">
      <alignment horizontal="left" vertical="center"/>
    </xf>
    <xf numFmtId="4" fontId="7" fillId="0" borderId="12" xfId="0" applyNumberFormat="1" applyFont="1" applyFill="1" applyBorder="1" applyAlignment="1" quotePrefix="1">
      <alignment horizontal="right" vertical="center"/>
    </xf>
    <xf numFmtId="0" fontId="7" fillId="0" borderId="11" xfId="0" applyFont="1" applyFill="1" applyBorder="1" applyAlignment="1">
      <alignment horizontal="center" vertical="center"/>
    </xf>
    <xf numFmtId="0" fontId="7" fillId="0" borderId="11" xfId="0" applyFont="1" applyFill="1" applyBorder="1" applyAlignment="1">
      <alignment horizontal="right" vertical="center"/>
    </xf>
    <xf numFmtId="4" fontId="7" fillId="0" borderId="11" xfId="0" applyNumberFormat="1" applyFont="1" applyFill="1" applyBorder="1" applyAlignment="1">
      <alignment horizontal="right" vertical="center"/>
    </xf>
    <xf numFmtId="3" fontId="7" fillId="0" borderId="11"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vertical="top"/>
    </xf>
    <xf numFmtId="0" fontId="71" fillId="0" borderId="10" xfId="0" applyFont="1" applyBorder="1" applyAlignment="1">
      <alignment horizontal="left"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horizontal="center" vertical="top" wrapText="1"/>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78" fillId="0" borderId="0" xfId="0" applyFont="1" applyFill="1" applyAlignment="1">
      <alignment horizontal="center" vertical="center"/>
    </xf>
    <xf numFmtId="0" fontId="79" fillId="0" borderId="11"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0" xfId="0" applyFont="1" applyFill="1" applyBorder="1" applyAlignment="1">
      <alignment horizontal="center" vertical="center" wrapText="1"/>
    </xf>
    <xf numFmtId="4" fontId="80" fillId="0" borderId="12" xfId="0" applyNumberFormat="1" applyFont="1" applyFill="1" applyBorder="1" applyAlignment="1">
      <alignment horizontal="right" vertical="center"/>
    </xf>
    <xf numFmtId="4" fontId="80" fillId="0" borderId="11" xfId="0" applyNumberFormat="1" applyFont="1" applyFill="1" applyBorder="1" applyAlignment="1">
      <alignment horizontal="right" vertical="center"/>
    </xf>
    <xf numFmtId="4" fontId="13" fillId="0" borderId="0" xfId="0" applyNumberFormat="1" applyFont="1" applyFill="1" applyBorder="1" applyAlignment="1">
      <alignment vertical="center"/>
    </xf>
    <xf numFmtId="4" fontId="11" fillId="0" borderId="0" xfId="0" applyNumberFormat="1" applyFont="1" applyFill="1" applyAlignment="1">
      <alignment vertical="center"/>
    </xf>
    <xf numFmtId="4" fontId="5" fillId="0" borderId="0" xfId="0" applyNumberFormat="1" applyFont="1" applyFill="1" applyBorder="1" applyAlignment="1">
      <alignment vertical="center"/>
    </xf>
    <xf numFmtId="4" fontId="7" fillId="0" borderId="0" xfId="0" applyNumberFormat="1" applyFont="1" applyFill="1" applyAlignment="1">
      <alignment vertical="center"/>
    </xf>
    <xf numFmtId="4" fontId="5" fillId="0" borderId="0"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81" fillId="0" borderId="0" xfId="0" applyNumberFormat="1" applyFont="1" applyFill="1" applyBorder="1" applyAlignment="1">
      <alignment horizontal="center" vertical="center"/>
    </xf>
    <xf numFmtId="4" fontId="78" fillId="0" borderId="0" xfId="0" applyNumberFormat="1" applyFont="1" applyFill="1" applyAlignment="1">
      <alignment horizontal="center" vertical="center"/>
    </xf>
    <xf numFmtId="4" fontId="5" fillId="0" borderId="0" xfId="0" applyNumberFormat="1" applyFont="1" applyFill="1" applyBorder="1" applyAlignment="1">
      <alignment horizontal="left" vertical="center"/>
    </xf>
    <xf numFmtId="4" fontId="5" fillId="0" borderId="0" xfId="0" applyNumberFormat="1" applyFont="1" applyFill="1" applyBorder="1" applyAlignment="1">
      <alignment vertical="top"/>
    </xf>
    <xf numFmtId="4" fontId="7" fillId="0" borderId="0" xfId="0" applyNumberFormat="1" applyFont="1" applyFill="1" applyAlignment="1">
      <alignment vertical="top"/>
    </xf>
    <xf numFmtId="4" fontId="7" fillId="0" borderId="0" xfId="0" applyNumberFormat="1" applyFont="1" applyFill="1" applyAlignment="1">
      <alignment horizontal="center" vertical="center" wrapText="1"/>
    </xf>
    <xf numFmtId="4" fontId="7" fillId="0" borderId="0" xfId="0" applyNumberFormat="1" applyFont="1" applyFill="1" applyBorder="1" applyAlignment="1">
      <alignment horizontal="center" vertical="center" wrapText="1"/>
    </xf>
    <xf numFmtId="4" fontId="10" fillId="0" borderId="0" xfId="0" applyNumberFormat="1" applyFont="1" applyFill="1" applyAlignment="1">
      <alignment horizontal="centerContinuous" vertical="center" wrapText="1"/>
    </xf>
    <xf numFmtId="4" fontId="7" fillId="0" borderId="0" xfId="0" applyNumberFormat="1" applyFont="1" applyFill="1" applyAlignment="1">
      <alignment horizontal="centerContinuous" vertical="center" wrapText="1"/>
    </xf>
    <xf numFmtId="4" fontId="6" fillId="0" borderId="10" xfId="0" applyNumberFormat="1" applyFont="1" applyFill="1" applyBorder="1" applyAlignment="1">
      <alignment horizontal="center" vertical="center" wrapText="1"/>
    </xf>
    <xf numFmtId="4" fontId="79" fillId="0" borderId="11"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4" fontId="3" fillId="0" borderId="0" xfId="0" applyNumberFormat="1" applyFont="1" applyFill="1" applyAlignment="1">
      <alignment horizontal="centerContinuous" vertical="center"/>
    </xf>
    <xf numFmtId="0" fontId="79" fillId="0" borderId="0" xfId="0" applyFont="1" applyFill="1" applyAlignment="1">
      <alignment horizontal="center" vertical="center"/>
    </xf>
    <xf numFmtId="4" fontId="82" fillId="0" borderId="0" xfId="0" applyNumberFormat="1" applyFont="1" applyFill="1" applyBorder="1" applyAlignment="1">
      <alignment horizontal="center" vertical="center"/>
    </xf>
    <xf numFmtId="4" fontId="79" fillId="0" borderId="0" xfId="0" applyNumberFormat="1" applyFont="1" applyFill="1" applyAlignment="1">
      <alignment horizontal="center" vertical="center"/>
    </xf>
    <xf numFmtId="0" fontId="79" fillId="0" borderId="10" xfId="0" applyFont="1" applyBorder="1" applyAlignment="1">
      <alignment horizontal="center" vertical="top" wrapText="1"/>
    </xf>
    <xf numFmtId="0" fontId="79" fillId="0" borderId="10" xfId="0" applyFont="1" applyBorder="1" applyAlignment="1">
      <alignment horizontal="left" vertical="top" wrapText="1"/>
    </xf>
    <xf numFmtId="0" fontId="78" fillId="0" borderId="10" xfId="0" applyFont="1" applyBorder="1" applyAlignment="1">
      <alignment horizontal="left" wrapText="1"/>
    </xf>
    <xf numFmtId="4" fontId="78" fillId="0" borderId="10" xfId="0" applyNumberFormat="1" applyFont="1" applyBorder="1" applyAlignment="1">
      <alignment horizontal="left" wrapText="1"/>
    </xf>
    <xf numFmtId="4" fontId="81" fillId="0" borderId="0" xfId="0" applyNumberFormat="1" applyFont="1" applyFill="1" applyBorder="1" applyAlignment="1">
      <alignment horizontal="left" vertical="center"/>
    </xf>
    <xf numFmtId="0" fontId="15" fillId="0" borderId="11" xfId="0" applyFont="1" applyFill="1" applyBorder="1" applyAlignment="1">
      <alignment horizontal="center" vertical="center" wrapText="1"/>
    </xf>
    <xf numFmtId="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83" fillId="0" borderId="10" xfId="0" applyFont="1" applyBorder="1" applyAlignment="1">
      <alignment horizontal="left" wrapText="1"/>
    </xf>
    <xf numFmtId="0" fontId="80" fillId="0" borderId="0" xfId="0" applyFont="1" applyFill="1" applyAlignment="1">
      <alignment horizontal="center" vertical="center"/>
    </xf>
    <xf numFmtId="0" fontId="80" fillId="0" borderId="12" xfId="0" applyFont="1" applyFill="1" applyBorder="1" applyAlignment="1">
      <alignment horizontal="center" vertical="center"/>
    </xf>
    <xf numFmtId="0" fontId="80" fillId="0" borderId="11" xfId="0" applyFont="1" applyFill="1" applyBorder="1" applyAlignment="1" quotePrefix="1">
      <alignment horizontal="left" vertical="center" wrapText="1"/>
    </xf>
    <xf numFmtId="0" fontId="80" fillId="0" borderId="11" xfId="0" applyFont="1" applyFill="1" applyBorder="1" applyAlignment="1">
      <alignment horizontal="center" vertical="center" wrapText="1"/>
    </xf>
    <xf numFmtId="3" fontId="80" fillId="0" borderId="11" xfId="0" applyNumberFormat="1" applyFont="1" applyFill="1" applyBorder="1" applyAlignment="1">
      <alignment horizontal="center" vertical="center"/>
    </xf>
    <xf numFmtId="3" fontId="80" fillId="0" borderId="11" xfId="0" applyNumberFormat="1" applyFont="1" applyFill="1" applyBorder="1" applyAlignment="1">
      <alignment vertical="center"/>
    </xf>
    <xf numFmtId="4" fontId="84" fillId="0" borderId="0" xfId="0" applyNumberFormat="1" applyFont="1" applyFill="1" applyBorder="1" applyAlignment="1">
      <alignment horizontal="left" vertical="center"/>
    </xf>
    <xf numFmtId="4" fontId="80" fillId="0" borderId="0" xfId="0" applyNumberFormat="1" applyFont="1" applyFill="1" applyAlignment="1">
      <alignment vertical="center"/>
    </xf>
    <xf numFmtId="0" fontId="80" fillId="0" borderId="0" xfId="0" applyFont="1" applyFill="1" applyAlignment="1">
      <alignment vertical="center"/>
    </xf>
    <xf numFmtId="0" fontId="5" fillId="0" borderId="12" xfId="0" applyFont="1" applyFill="1" applyBorder="1" applyAlignment="1">
      <alignment horizontal="center" vertical="center"/>
    </xf>
    <xf numFmtId="0" fontId="5" fillId="0" borderId="10" xfId="0" applyFont="1" applyBorder="1" applyAlignment="1">
      <alignment horizontal="right" vertical="top" wrapText="1" indent="2"/>
    </xf>
    <xf numFmtId="3" fontId="5" fillId="0" borderId="12" xfId="0" applyNumberFormat="1" applyFont="1" applyFill="1" applyBorder="1" applyAlignment="1">
      <alignment horizontal="center" vertical="center"/>
    </xf>
    <xf numFmtId="3" fontId="5" fillId="0" borderId="12" xfId="0" applyNumberFormat="1" applyFont="1" applyFill="1" applyBorder="1" applyAlignment="1">
      <alignment vertical="center"/>
    </xf>
    <xf numFmtId="4" fontId="5" fillId="0" borderId="0" xfId="0" applyNumberFormat="1" applyFont="1" applyFill="1" applyAlignment="1">
      <alignment vertical="center"/>
    </xf>
    <xf numFmtId="0" fontId="5" fillId="0" borderId="10" xfId="0" applyFont="1" applyBorder="1" applyAlignment="1">
      <alignment horizontal="left" vertical="top" wrapText="1" indent="2"/>
    </xf>
    <xf numFmtId="0" fontId="5" fillId="0" borderId="10" xfId="0" applyFont="1" applyBorder="1" applyAlignment="1">
      <alignment horizontal="center" vertical="top"/>
    </xf>
    <xf numFmtId="3" fontId="5" fillId="0" borderId="11" xfId="0" applyNumberFormat="1" applyFont="1" applyFill="1" applyBorder="1" applyAlignment="1">
      <alignment horizontal="center" vertical="center"/>
    </xf>
    <xf numFmtId="3" fontId="5" fillId="0" borderId="11" xfId="0" applyNumberFormat="1" applyFont="1" applyFill="1" applyBorder="1" applyAlignment="1">
      <alignment vertical="center"/>
    </xf>
    <xf numFmtId="0" fontId="79" fillId="0" borderId="10" xfId="0" applyFont="1" applyBorder="1" applyAlignment="1">
      <alignment horizontal="center" vertical="top"/>
    </xf>
    <xf numFmtId="4" fontId="79" fillId="0" borderId="10" xfId="0" applyNumberFormat="1" applyFont="1" applyBorder="1" applyAlignment="1">
      <alignment horizontal="right" vertical="top"/>
    </xf>
    <xf numFmtId="0" fontId="79" fillId="0" borderId="11" xfId="0" applyFont="1" applyBorder="1" applyAlignment="1">
      <alignment horizontal="center" vertical="top"/>
    </xf>
    <xf numFmtId="0" fontId="79" fillId="0" borderId="11" xfId="0" applyFont="1" applyBorder="1" applyAlignment="1">
      <alignment horizontal="left" vertical="top" wrapText="1"/>
    </xf>
    <xf numFmtId="0" fontId="79" fillId="0" borderId="11" xfId="0" applyFont="1" applyBorder="1" applyAlignment="1">
      <alignment horizontal="center" vertical="top" wrapText="1"/>
    </xf>
    <xf numFmtId="4" fontId="79" fillId="0" borderId="11" xfId="0" applyNumberFormat="1" applyFont="1" applyBorder="1" applyAlignment="1">
      <alignment horizontal="right" vertical="top"/>
    </xf>
    <xf numFmtId="0" fontId="71" fillId="0" borderId="10" xfId="0" applyFont="1" applyBorder="1" applyAlignment="1">
      <alignment horizontal="center" vertical="top"/>
    </xf>
    <xf numFmtId="0" fontId="71" fillId="0" borderId="11" xfId="0" applyFont="1" applyBorder="1" applyAlignment="1">
      <alignment horizontal="center" vertical="top"/>
    </xf>
    <xf numFmtId="0" fontId="71" fillId="0" borderId="11" xfId="0" applyFont="1" applyBorder="1" applyAlignment="1">
      <alignment horizontal="center" vertical="center"/>
    </xf>
    <xf numFmtId="4" fontId="78" fillId="0" borderId="10" xfId="0" applyNumberFormat="1" applyFont="1" applyFill="1" applyBorder="1" applyAlignment="1">
      <alignment vertical="center"/>
    </xf>
    <xf numFmtId="3" fontId="78" fillId="0" borderId="10" xfId="0" applyNumberFormat="1" applyFont="1" applyFill="1" applyBorder="1" applyAlignment="1">
      <alignment vertical="center"/>
    </xf>
    <xf numFmtId="4" fontId="81" fillId="0" borderId="0" xfId="0" applyNumberFormat="1" applyFont="1" applyFill="1" applyBorder="1" applyAlignment="1">
      <alignment vertical="center"/>
    </xf>
    <xf numFmtId="4" fontId="78" fillId="0" borderId="0" xfId="0" applyNumberFormat="1" applyFont="1" applyFill="1" applyAlignment="1">
      <alignment vertical="center"/>
    </xf>
    <xf numFmtId="0" fontId="78" fillId="0" borderId="0" xfId="0" applyFont="1" applyFill="1" applyAlignment="1">
      <alignment vertical="center"/>
    </xf>
    <xf numFmtId="4" fontId="80" fillId="0" borderId="0" xfId="0" applyNumberFormat="1" applyFont="1" applyFill="1" applyBorder="1" applyAlignment="1">
      <alignment horizontal="center" vertical="center" wrapText="1"/>
    </xf>
    <xf numFmtId="4" fontId="80" fillId="0" borderId="0" xfId="0" applyNumberFormat="1" applyFont="1" applyFill="1" applyAlignment="1">
      <alignment horizontal="center" vertical="center" wrapText="1"/>
    </xf>
    <xf numFmtId="4" fontId="85" fillId="0" borderId="0" xfId="0" applyNumberFormat="1" applyFont="1" applyFill="1" applyBorder="1" applyAlignment="1">
      <alignment horizontal="right" vertical="center"/>
    </xf>
    <xf numFmtId="4" fontId="85" fillId="0" borderId="0" xfId="0" applyNumberFormat="1" applyFont="1" applyFill="1" applyAlignment="1">
      <alignment vertical="center"/>
    </xf>
    <xf numFmtId="4" fontId="85" fillId="0" borderId="0" xfId="0" applyNumberFormat="1" applyFont="1" applyFill="1" applyBorder="1" applyAlignment="1">
      <alignment horizontal="left" vertical="center"/>
    </xf>
    <xf numFmtId="0" fontId="85" fillId="0" borderId="0" xfId="0" applyFont="1" applyFill="1" applyAlignment="1">
      <alignment vertical="center"/>
    </xf>
    <xf numFmtId="4" fontId="78" fillId="0" borderId="10" xfId="0" applyNumberFormat="1" applyFont="1" applyBorder="1" applyAlignment="1">
      <alignment horizontal="right" vertical="top"/>
    </xf>
    <xf numFmtId="4" fontId="81" fillId="0" borderId="10" xfId="0" applyNumberFormat="1" applyFont="1" applyBorder="1" applyAlignment="1">
      <alignment horizontal="right" vertical="top"/>
    </xf>
    <xf numFmtId="4" fontId="81" fillId="0" borderId="12" xfId="0" applyNumberFormat="1" applyFont="1" applyFill="1" applyBorder="1" applyAlignment="1">
      <alignment horizontal="right" vertical="center"/>
    </xf>
    <xf numFmtId="4" fontId="78" fillId="0" borderId="12" xfId="0" applyNumberFormat="1" applyFont="1" applyFill="1" applyBorder="1" applyAlignment="1">
      <alignment horizontal="right" vertical="center"/>
    </xf>
    <xf numFmtId="4" fontId="78" fillId="0" borderId="11" xfId="0" applyNumberFormat="1" applyFont="1" applyFill="1" applyBorder="1" applyAlignment="1">
      <alignment horizontal="right" vertical="center"/>
    </xf>
    <xf numFmtId="4" fontId="78" fillId="0" borderId="11" xfId="0" applyNumberFormat="1" applyFont="1" applyBorder="1" applyAlignment="1">
      <alignment horizontal="right" vertical="top"/>
    </xf>
    <xf numFmtId="4" fontId="78" fillId="0" borderId="10" xfId="0" applyNumberFormat="1" applyFont="1" applyBorder="1" applyAlignment="1">
      <alignment horizontal="right" wrapText="1"/>
    </xf>
    <xf numFmtId="0" fontId="83" fillId="0" borderId="10" xfId="0" applyFont="1" applyBorder="1" applyAlignment="1">
      <alignment horizontal="center" vertical="top"/>
    </xf>
    <xf numFmtId="0" fontId="79" fillId="4" borderId="11" xfId="0" applyFont="1" applyFill="1" applyBorder="1" applyAlignment="1">
      <alignment horizontal="center" vertical="center" wrapText="1"/>
    </xf>
    <xf numFmtId="0" fontId="79" fillId="4" borderId="11" xfId="0" applyFont="1" applyFill="1" applyBorder="1" applyAlignment="1">
      <alignment horizontal="left" vertical="center" wrapText="1"/>
    </xf>
    <xf numFmtId="4" fontId="79" fillId="4" borderId="11" xfId="0" applyNumberFormat="1" applyFont="1" applyFill="1" applyBorder="1" applyAlignment="1">
      <alignment horizontal="center" vertical="center" wrapText="1"/>
    </xf>
    <xf numFmtId="4" fontId="81" fillId="4" borderId="0" xfId="0" applyNumberFormat="1" applyFont="1" applyFill="1" applyBorder="1" applyAlignment="1">
      <alignment horizontal="center" vertical="center"/>
    </xf>
    <xf numFmtId="4" fontId="78" fillId="4" borderId="0" xfId="0" applyNumberFormat="1" applyFont="1" applyFill="1" applyAlignment="1">
      <alignment horizontal="center" vertical="center"/>
    </xf>
    <xf numFmtId="0" fontId="78" fillId="4" borderId="0" xfId="0" applyFont="1" applyFill="1" applyAlignment="1">
      <alignment horizontal="center" vertical="center"/>
    </xf>
    <xf numFmtId="0" fontId="5" fillId="0" borderId="11" xfId="0" applyFont="1" applyFill="1" applyBorder="1" applyAlignment="1" quotePrefix="1">
      <alignment horizontal="left" vertical="center" wrapText="1"/>
    </xf>
    <xf numFmtId="0" fontId="5" fillId="0" borderId="11" xfId="0" applyFont="1" applyFill="1" applyBorder="1" applyAlignment="1">
      <alignment horizontal="center" vertical="center" wrapText="1"/>
    </xf>
    <xf numFmtId="4" fontId="81" fillId="0" borderId="11"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84" fillId="0" borderId="10" xfId="0" applyFont="1" applyBorder="1" applyAlignment="1">
      <alignment horizontal="left" vertical="top" wrapText="1"/>
    </xf>
    <xf numFmtId="0" fontId="5" fillId="0" borderId="12" xfId="0" applyFont="1" applyFill="1" applyBorder="1" applyAlignment="1" quotePrefix="1">
      <alignment horizontal="left" vertical="center" wrapText="1"/>
    </xf>
    <xf numFmtId="0" fontId="84" fillId="0" borderId="0" xfId="0" applyFont="1" applyFill="1" applyAlignment="1">
      <alignment horizontal="center" vertical="center"/>
    </xf>
    <xf numFmtId="0" fontId="84" fillId="0" borderId="12" xfId="0" applyFont="1" applyFill="1" applyBorder="1" applyAlignment="1" quotePrefix="1">
      <alignment horizontal="left" vertical="center" wrapText="1"/>
    </xf>
    <xf numFmtId="0" fontId="84" fillId="0" borderId="11" xfId="0" applyFont="1" applyFill="1" applyBorder="1" applyAlignment="1">
      <alignment horizontal="center" vertical="center" wrapText="1"/>
    </xf>
    <xf numFmtId="4" fontId="84" fillId="0" borderId="12" xfId="0" applyNumberFormat="1" applyFont="1" applyFill="1" applyBorder="1" applyAlignment="1">
      <alignment horizontal="right" vertical="center"/>
    </xf>
    <xf numFmtId="3" fontId="84" fillId="0" borderId="12" xfId="0" applyNumberFormat="1" applyFont="1" applyFill="1" applyBorder="1" applyAlignment="1">
      <alignment horizontal="center" vertical="center"/>
    </xf>
    <xf numFmtId="3" fontId="84" fillId="0" borderId="12" xfId="0" applyNumberFormat="1" applyFont="1" applyFill="1" applyBorder="1" applyAlignment="1">
      <alignment vertical="center"/>
    </xf>
    <xf numFmtId="4" fontId="84" fillId="0" borderId="0" xfId="0" applyNumberFormat="1" applyFont="1" applyFill="1" applyAlignment="1">
      <alignment vertical="center"/>
    </xf>
    <xf numFmtId="0" fontId="84" fillId="0" borderId="0" xfId="0" applyFont="1" applyFill="1" applyAlignment="1">
      <alignment vertical="center"/>
    </xf>
    <xf numFmtId="0" fontId="5" fillId="0" borderId="12"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8" fillId="10" borderId="0" xfId="0" applyFont="1" applyFill="1" applyAlignment="1">
      <alignment horizontal="center" vertical="center"/>
    </xf>
    <xf numFmtId="0" fontId="79" fillId="10" borderId="11" xfId="0" applyFont="1" applyFill="1" applyBorder="1" applyAlignment="1">
      <alignment horizontal="center" vertical="center" wrapText="1"/>
    </xf>
    <xf numFmtId="0" fontId="79" fillId="10" borderId="11" xfId="0" applyFont="1" applyFill="1" applyBorder="1" applyAlignment="1">
      <alignment horizontal="left" vertical="center" wrapText="1"/>
    </xf>
    <xf numFmtId="4" fontId="79" fillId="10" borderId="11" xfId="0" applyNumberFormat="1" applyFont="1" applyFill="1" applyBorder="1" applyAlignment="1">
      <alignment horizontal="center" vertical="center" wrapText="1"/>
    </xf>
    <xf numFmtId="4" fontId="81" fillId="10" borderId="0" xfId="0" applyNumberFormat="1" applyFont="1" applyFill="1" applyBorder="1" applyAlignment="1">
      <alignment horizontal="center" vertical="center"/>
    </xf>
    <xf numFmtId="4" fontId="78" fillId="10" borderId="0" xfId="0" applyNumberFormat="1" applyFont="1" applyFill="1" applyAlignment="1">
      <alignment horizontal="center" vertical="center"/>
    </xf>
    <xf numFmtId="4" fontId="7" fillId="0" borderId="0" xfId="0" applyNumberFormat="1" applyFont="1" applyFill="1" applyBorder="1" applyAlignment="1">
      <alignment horizontal="center" vertical="center"/>
    </xf>
    <xf numFmtId="0" fontId="7" fillId="0" borderId="10" xfId="0" applyFont="1" applyBorder="1" applyAlignment="1">
      <alignment horizontal="left" vertical="center" wrapText="1"/>
    </xf>
    <xf numFmtId="4" fontId="78" fillId="0" borderId="10" xfId="0" applyNumberFormat="1" applyFont="1" applyBorder="1" applyAlignment="1">
      <alignment horizontal="right" vertical="center"/>
    </xf>
    <xf numFmtId="4" fontId="80" fillId="0" borderId="10" xfId="0" applyNumberFormat="1" applyFont="1" applyBorder="1" applyAlignment="1">
      <alignment horizontal="right" vertical="top"/>
    </xf>
    <xf numFmtId="0" fontId="7" fillId="0" borderId="10" xfId="0" applyFont="1" applyBorder="1" applyAlignment="1">
      <alignment horizontal="right" vertical="top" wrapText="1" indent="2"/>
    </xf>
    <xf numFmtId="4" fontId="86" fillId="0" borderId="0" xfId="0" applyNumberFormat="1" applyFont="1" applyFill="1" applyBorder="1" applyAlignment="1">
      <alignment horizontal="right" vertical="center"/>
    </xf>
    <xf numFmtId="4" fontId="86" fillId="0" borderId="0" xfId="0" applyNumberFormat="1" applyFont="1" applyFill="1" applyAlignment="1">
      <alignment vertical="center"/>
    </xf>
    <xf numFmtId="0" fontId="80" fillId="0" borderId="10" xfId="0" applyFont="1" applyBorder="1" applyAlignment="1">
      <alignment horizontal="left" vertical="top" wrapText="1"/>
    </xf>
    <xf numFmtId="0" fontId="7" fillId="0" borderId="10" xfId="0" applyFont="1" applyBorder="1" applyAlignment="1">
      <alignment horizontal="left" vertical="top" wrapText="1" indent="2"/>
    </xf>
    <xf numFmtId="0" fontId="86" fillId="0" borderId="0" xfId="0" applyFont="1" applyFill="1" applyAlignment="1">
      <alignment vertical="center"/>
    </xf>
    <xf numFmtId="4" fontId="86"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0" fontId="7" fillId="0" borderId="10" xfId="0" applyFont="1" applyBorder="1" applyAlignment="1">
      <alignment horizontal="center" vertical="top"/>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4" fontId="79" fillId="0" borderId="0" xfId="0" applyNumberFormat="1" applyFont="1" applyFill="1" applyAlignment="1">
      <alignment vertical="center"/>
    </xf>
    <xf numFmtId="0" fontId="79" fillId="0" borderId="0" xfId="0" applyFont="1" applyFill="1" applyAlignment="1">
      <alignment vertical="center"/>
    </xf>
    <xf numFmtId="4" fontId="79" fillId="0" borderId="0" xfId="0" applyNumberFormat="1" applyFont="1" applyFill="1" applyAlignment="1">
      <alignment horizontal="center" vertical="center" wrapText="1"/>
    </xf>
    <xf numFmtId="4" fontId="78" fillId="0" borderId="0" xfId="0" applyNumberFormat="1" applyFont="1" applyFill="1" applyAlignment="1">
      <alignment horizontal="center" vertical="center" wrapText="1"/>
    </xf>
    <xf numFmtId="4" fontId="78" fillId="0" borderId="0" xfId="0" applyNumberFormat="1" applyFont="1" applyFill="1" applyBorder="1" applyAlignment="1">
      <alignment horizontal="right" vertical="center"/>
    </xf>
    <xf numFmtId="0" fontId="79" fillId="6" borderId="10" xfId="0" applyFont="1" applyFill="1" applyBorder="1" applyAlignment="1">
      <alignment horizontal="center" vertical="center" wrapText="1"/>
    </xf>
    <xf numFmtId="0" fontId="79" fillId="6" borderId="10" xfId="0" applyFont="1" applyFill="1" applyBorder="1" applyAlignment="1">
      <alignment horizontal="left" vertical="center" wrapText="1"/>
    </xf>
    <xf numFmtId="4" fontId="79" fillId="6" borderId="10" xfId="0" applyNumberFormat="1" applyFont="1" applyFill="1" applyBorder="1" applyAlignment="1">
      <alignment horizontal="center" vertical="center" wrapText="1"/>
    </xf>
    <xf numFmtId="0" fontId="78" fillId="6" borderId="10" xfId="0" applyFont="1" applyFill="1" applyBorder="1" applyAlignment="1">
      <alignment horizontal="center" vertical="center" wrapText="1"/>
    </xf>
    <xf numFmtId="0" fontId="79" fillId="0" borderId="10" xfId="0" applyFont="1" applyFill="1" applyBorder="1" applyAlignment="1" quotePrefix="1">
      <alignment horizontal="left" vertical="center" wrapText="1"/>
    </xf>
    <xf numFmtId="4" fontId="79" fillId="0" borderId="10" xfId="0" applyNumberFormat="1" applyFont="1" applyFill="1" applyBorder="1" applyAlignment="1">
      <alignment horizontal="right" vertical="center"/>
    </xf>
    <xf numFmtId="3" fontId="79" fillId="0" borderId="10" xfId="0" applyNumberFormat="1" applyFont="1" applyFill="1" applyBorder="1" applyAlignment="1">
      <alignment horizontal="center" vertical="center"/>
    </xf>
    <xf numFmtId="3" fontId="79" fillId="0" borderId="10" xfId="0" applyNumberFormat="1" applyFont="1" applyFill="1" applyBorder="1" applyAlignment="1">
      <alignment vertical="center"/>
    </xf>
    <xf numFmtId="0" fontId="7" fillId="0" borderId="10" xfId="0" applyFont="1" applyFill="1" applyBorder="1" applyAlignment="1">
      <alignment horizontal="center" vertical="center"/>
    </xf>
    <xf numFmtId="4" fontId="78" fillId="0" borderId="10" xfId="0" applyNumberFormat="1" applyFont="1" applyFill="1" applyBorder="1" applyAlignment="1">
      <alignment horizontal="right" vertic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left" vertical="center" wrapText="1"/>
    </xf>
    <xf numFmtId="0" fontId="80" fillId="0" borderId="10" xfId="0" applyFont="1" applyFill="1" applyBorder="1" applyAlignment="1" quotePrefix="1">
      <alignment horizontal="left" vertical="center" wrapText="1"/>
    </xf>
    <xf numFmtId="0" fontId="80" fillId="0" borderId="10" xfId="0" applyFont="1" applyFill="1" applyBorder="1" applyAlignment="1">
      <alignment horizontal="center" vertical="center" wrapText="1"/>
    </xf>
    <xf numFmtId="3" fontId="80" fillId="0" borderId="10" xfId="0" applyNumberFormat="1" applyFont="1" applyFill="1" applyBorder="1" applyAlignment="1">
      <alignment horizontal="center" vertical="center"/>
    </xf>
    <xf numFmtId="3" fontId="80" fillId="0" borderId="10" xfId="0" applyNumberFormat="1" applyFont="1" applyFill="1" applyBorder="1" applyAlignment="1">
      <alignment vertical="center"/>
    </xf>
    <xf numFmtId="0" fontId="79" fillId="4" borderId="10" xfId="0" applyFont="1" applyFill="1" applyBorder="1" applyAlignment="1">
      <alignment horizontal="center" vertical="center" wrapText="1"/>
    </xf>
    <xf numFmtId="0" fontId="79" fillId="4" borderId="10" xfId="0" applyFont="1" applyFill="1" applyBorder="1" applyAlignment="1">
      <alignment horizontal="left" vertical="center" wrapText="1"/>
    </xf>
    <xf numFmtId="4" fontId="79" fillId="4" borderId="10" xfId="0" applyNumberFormat="1" applyFont="1" applyFill="1" applyBorder="1" applyAlignment="1">
      <alignment horizontal="center" vertical="center" wrapText="1"/>
    </xf>
    <xf numFmtId="0" fontId="78" fillId="4" borderId="10" xfId="0" applyFont="1" applyFill="1" applyBorder="1" applyAlignment="1">
      <alignment horizontal="center" vertical="center" wrapText="1"/>
    </xf>
    <xf numFmtId="0" fontId="80" fillId="0" borderId="10" xfId="0" applyFont="1" applyFill="1" applyBorder="1" applyAlignment="1">
      <alignment horizontal="center" vertical="center"/>
    </xf>
    <xf numFmtId="4" fontId="80" fillId="0" borderId="10" xfId="0" applyNumberFormat="1" applyFont="1" applyFill="1" applyBorder="1" applyAlignment="1">
      <alignment horizontal="right" vertical="center"/>
    </xf>
    <xf numFmtId="4" fontId="79" fillId="0" borderId="10" xfId="0" applyNumberFormat="1"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Border="1" applyAlignment="1">
      <alignment horizontal="left" vertical="center"/>
    </xf>
    <xf numFmtId="0" fontId="76" fillId="0" borderId="0" xfId="0" applyFont="1" applyFill="1" applyAlignment="1">
      <alignment vertical="center"/>
    </xf>
    <xf numFmtId="0" fontId="72" fillId="0" borderId="0" xfId="0" applyFont="1" applyFill="1" applyAlignment="1">
      <alignment horizontal="center" vertical="center"/>
    </xf>
    <xf numFmtId="3" fontId="72" fillId="0" borderId="12" xfId="0" applyNumberFormat="1" applyFont="1" applyFill="1" applyBorder="1" applyAlignment="1">
      <alignment horizontal="center" vertical="center"/>
    </xf>
    <xf numFmtId="0" fontId="72" fillId="0" borderId="0" xfId="0" applyFont="1" applyFill="1" applyAlignment="1">
      <alignment vertical="center"/>
    </xf>
    <xf numFmtId="184" fontId="10" fillId="0" borderId="0" xfId="0" applyNumberFormat="1" applyFont="1" applyFill="1" applyAlignment="1">
      <alignment horizontal="centerContinuous" vertical="center" wrapText="1"/>
    </xf>
    <xf numFmtId="184" fontId="7" fillId="0" borderId="0" xfId="0" applyNumberFormat="1" applyFont="1" applyFill="1" applyAlignment="1">
      <alignment horizontal="centerContinuous" vertical="center" wrapText="1"/>
    </xf>
    <xf numFmtId="184" fontId="6" fillId="0" borderId="10" xfId="0" applyNumberFormat="1" applyFont="1" applyFill="1" applyBorder="1" applyAlignment="1">
      <alignment horizontal="center" vertical="center" wrapText="1"/>
    </xf>
    <xf numFmtId="184" fontId="79" fillId="6" borderId="10" xfId="0" applyNumberFormat="1" applyFont="1" applyFill="1" applyBorder="1" applyAlignment="1">
      <alignment horizontal="center" vertical="center" wrapText="1"/>
    </xf>
    <xf numFmtId="184" fontId="78" fillId="0" borderId="10" xfId="0" applyNumberFormat="1" applyFont="1" applyFill="1" applyBorder="1" applyAlignment="1">
      <alignment horizontal="right" vertical="center"/>
    </xf>
    <xf numFmtId="184" fontId="79" fillId="0" borderId="10" xfId="0" applyNumberFormat="1" applyFont="1" applyBorder="1" applyAlignment="1">
      <alignment horizontal="right" vertical="top"/>
    </xf>
    <xf numFmtId="184" fontId="78" fillId="0" borderId="10" xfId="0" applyNumberFormat="1" applyFont="1" applyBorder="1" applyAlignment="1">
      <alignment horizontal="right" vertical="top"/>
    </xf>
    <xf numFmtId="184" fontId="79" fillId="4" borderId="10" xfId="0" applyNumberFormat="1" applyFont="1" applyFill="1" applyBorder="1" applyAlignment="1">
      <alignment horizontal="center" vertical="center" wrapText="1"/>
    </xf>
    <xf numFmtId="184" fontId="79" fillId="0" borderId="10" xfId="0" applyNumberFormat="1" applyFont="1" applyFill="1" applyBorder="1" applyAlignment="1">
      <alignment horizontal="center" vertical="center" wrapText="1"/>
    </xf>
    <xf numFmtId="184" fontId="78" fillId="0" borderId="10" xfId="0" applyNumberFormat="1" applyFont="1" applyBorder="1" applyAlignment="1">
      <alignment horizontal="left" wrapText="1"/>
    </xf>
    <xf numFmtId="184" fontId="78" fillId="0" borderId="10" xfId="0" applyNumberFormat="1" applyFont="1" applyFill="1" applyBorder="1" applyAlignment="1">
      <alignment vertical="center"/>
    </xf>
    <xf numFmtId="184" fontId="8" fillId="0" borderId="0" xfId="0" applyNumberFormat="1" applyFont="1" applyFill="1" applyAlignment="1">
      <alignment vertical="center" wrapText="1"/>
    </xf>
    <xf numFmtId="184" fontId="3" fillId="0" borderId="0" xfId="0" applyNumberFormat="1" applyFont="1" applyFill="1" applyAlignment="1">
      <alignment horizontal="centerContinuous" vertical="center"/>
    </xf>
    <xf numFmtId="184" fontId="7" fillId="0" borderId="0" xfId="0" applyNumberFormat="1" applyFont="1" applyFill="1" applyAlignment="1">
      <alignment vertical="center"/>
    </xf>
    <xf numFmtId="0" fontId="7" fillId="0" borderId="15" xfId="0" applyFont="1" applyFill="1" applyBorder="1" applyAlignment="1">
      <alignment horizontal="center" vertical="center"/>
    </xf>
    <xf numFmtId="4" fontId="78" fillId="10" borderId="15" xfId="0" applyNumberFormat="1" applyFont="1" applyFill="1" applyBorder="1" applyAlignment="1">
      <alignment horizontal="center" vertical="center"/>
    </xf>
    <xf numFmtId="0" fontId="7" fillId="0" borderId="15"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6" fillId="0" borderId="15"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7" fillId="0" borderId="10" xfId="0" applyFont="1" applyFill="1" applyBorder="1" applyAlignment="1">
      <alignment horizontal="right" vertical="center"/>
    </xf>
    <xf numFmtId="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84" fontId="78" fillId="0" borderId="12" xfId="0" applyNumberFormat="1" applyFont="1" applyFill="1" applyBorder="1" applyAlignment="1">
      <alignment horizontal="right" vertical="center"/>
    </xf>
    <xf numFmtId="3" fontId="72" fillId="0" borderId="10" xfId="0" applyNumberFormat="1" applyFont="1" applyFill="1" applyBorder="1" applyAlignment="1">
      <alignment horizontal="center" vertical="center"/>
    </xf>
    <xf numFmtId="0" fontId="72" fillId="0" borderId="10" xfId="0" applyFont="1" applyFill="1" applyBorder="1" applyAlignment="1">
      <alignment horizontal="center" vertical="center" wrapText="1"/>
    </xf>
    <xf numFmtId="0" fontId="76" fillId="0" borderId="13" xfId="0" applyFont="1" applyFill="1" applyBorder="1" applyAlignment="1">
      <alignment horizontal="center" vertical="center"/>
    </xf>
    <xf numFmtId="0" fontId="76" fillId="0" borderId="13" xfId="0" applyFont="1" applyFill="1" applyBorder="1" applyAlignment="1" quotePrefix="1">
      <alignment horizontal="left" vertical="center" wrapText="1"/>
    </xf>
    <xf numFmtId="0" fontId="76" fillId="0" borderId="13" xfId="0" applyFont="1" applyFill="1" applyBorder="1" applyAlignment="1">
      <alignment horizontal="center" vertical="center" wrapText="1"/>
    </xf>
    <xf numFmtId="184" fontId="76" fillId="0" borderId="13" xfId="0" applyNumberFormat="1" applyFont="1" applyFill="1" applyBorder="1" applyAlignment="1">
      <alignment horizontal="right" vertical="center"/>
    </xf>
    <xf numFmtId="0" fontId="76" fillId="0" borderId="13" xfId="0" applyFont="1" applyFill="1" applyBorder="1" applyAlignment="1">
      <alignment horizontal="right" vertical="center"/>
    </xf>
    <xf numFmtId="4" fontId="76" fillId="0" borderId="13" xfId="0" applyNumberFormat="1" applyFont="1" applyFill="1" applyBorder="1" applyAlignment="1">
      <alignment horizontal="right" vertical="center"/>
    </xf>
    <xf numFmtId="3" fontId="76" fillId="0" borderId="13" xfId="0" applyNumberFormat="1" applyFont="1" applyFill="1" applyBorder="1" applyAlignment="1">
      <alignment horizontal="center" vertical="center"/>
    </xf>
    <xf numFmtId="0" fontId="72" fillId="0" borderId="14" xfId="0" applyFont="1" applyFill="1" applyBorder="1" applyAlignment="1">
      <alignment horizontal="center" vertical="center"/>
    </xf>
    <xf numFmtId="0" fontId="76" fillId="0" borderId="14" xfId="0" applyFont="1" applyFill="1" applyBorder="1" applyAlignment="1" quotePrefix="1">
      <alignment horizontal="left" vertical="center" wrapText="1"/>
    </xf>
    <xf numFmtId="0" fontId="76" fillId="0" borderId="14" xfId="0" applyFont="1" applyFill="1" applyBorder="1" applyAlignment="1">
      <alignment horizontal="center" vertical="center" wrapText="1"/>
    </xf>
    <xf numFmtId="184" fontId="72" fillId="0" borderId="14" xfId="0" applyNumberFormat="1" applyFont="1" applyFill="1" applyBorder="1" applyAlignment="1">
      <alignment horizontal="right" vertical="center"/>
    </xf>
    <xf numFmtId="0" fontId="72" fillId="0" borderId="14" xfId="0" applyFont="1" applyFill="1" applyBorder="1" applyAlignment="1">
      <alignment horizontal="right" vertical="center"/>
    </xf>
    <xf numFmtId="4" fontId="72" fillId="0" borderId="14" xfId="0" applyNumberFormat="1" applyFont="1" applyFill="1" applyBorder="1" applyAlignment="1">
      <alignment horizontal="right" vertical="center"/>
    </xf>
    <xf numFmtId="3" fontId="76" fillId="0" borderId="14" xfId="0" applyNumberFormat="1" applyFont="1" applyFill="1" applyBorder="1" applyAlignment="1">
      <alignment horizontal="center" vertical="center"/>
    </xf>
    <xf numFmtId="0" fontId="76" fillId="0" borderId="14" xfId="0" applyFont="1" applyFill="1" applyBorder="1" applyAlignment="1">
      <alignment horizontal="center" vertical="center"/>
    </xf>
    <xf numFmtId="184" fontId="76" fillId="0" borderId="14" xfId="0" applyNumberFormat="1" applyFont="1" applyFill="1" applyBorder="1" applyAlignment="1">
      <alignment horizontal="right" vertical="center"/>
    </xf>
    <xf numFmtId="0" fontId="76" fillId="0" borderId="14" xfId="0" applyFont="1" applyFill="1" applyBorder="1" applyAlignment="1">
      <alignment horizontal="right" vertical="center"/>
    </xf>
    <xf numFmtId="4" fontId="76" fillId="0" borderId="14" xfId="0" applyNumberFormat="1" applyFont="1" applyFill="1" applyBorder="1" applyAlignment="1">
      <alignment horizontal="right" vertical="center"/>
    </xf>
    <xf numFmtId="0" fontId="72" fillId="0" borderId="13" xfId="0" applyFont="1" applyFill="1" applyBorder="1" applyAlignment="1">
      <alignment horizontal="center" vertical="center"/>
    </xf>
    <xf numFmtId="184" fontId="72" fillId="0" borderId="13" xfId="0" applyNumberFormat="1" applyFont="1" applyFill="1" applyBorder="1" applyAlignment="1">
      <alignment horizontal="right" vertical="center"/>
    </xf>
    <xf numFmtId="0" fontId="72" fillId="0" borderId="13" xfId="0" applyFont="1" applyFill="1" applyBorder="1" applyAlignment="1">
      <alignment horizontal="right" vertical="center"/>
    </xf>
    <xf numFmtId="4" fontId="72" fillId="0" borderId="13" xfId="0" applyNumberFormat="1" applyFont="1" applyFill="1" applyBorder="1" applyAlignment="1">
      <alignment horizontal="right" vertical="center"/>
    </xf>
    <xf numFmtId="3" fontId="72" fillId="0" borderId="13" xfId="0" applyNumberFormat="1" applyFont="1" applyFill="1" applyBorder="1" applyAlignment="1">
      <alignment horizontal="center" vertical="center"/>
    </xf>
    <xf numFmtId="3" fontId="72" fillId="0" borderId="14" xfId="0" applyNumberFormat="1" applyFont="1" applyFill="1" applyBorder="1" applyAlignment="1">
      <alignment horizontal="center" vertical="center"/>
    </xf>
    <xf numFmtId="4" fontId="72" fillId="0" borderId="13" xfId="0" applyNumberFormat="1" applyFont="1" applyFill="1" applyBorder="1" applyAlignment="1" quotePrefix="1">
      <alignment horizontal="right" vertical="center"/>
    </xf>
    <xf numFmtId="4" fontId="72" fillId="0" borderId="14" xfId="0" applyNumberFormat="1" applyFont="1" applyFill="1" applyBorder="1" applyAlignment="1" quotePrefix="1">
      <alignment horizontal="right" vertical="center"/>
    </xf>
    <xf numFmtId="3" fontId="72" fillId="0" borderId="12" xfId="0" applyNumberFormat="1" applyFont="1" applyFill="1" applyBorder="1" applyAlignment="1">
      <alignment horizontal="center" vertical="center" wrapText="1"/>
    </xf>
    <xf numFmtId="0" fontId="5" fillId="0" borderId="0" xfId="0" applyFont="1" applyFill="1" applyAlignment="1">
      <alignment horizontal="left" vertical="top" wrapText="1"/>
    </xf>
    <xf numFmtId="0" fontId="3" fillId="0" borderId="0" xfId="0" applyFont="1" applyFill="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2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3" xfId="59"/>
    <cellStyle name="Note" xfId="60"/>
    <cellStyle name="Output" xfId="61"/>
    <cellStyle name="Percent" xfId="62"/>
    <cellStyle name="Title" xfId="63"/>
    <cellStyle name="Total" xfId="64"/>
    <cellStyle name="Warning Text" xfId="65"/>
    <cellStyle name="표준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3"/>
  <sheetViews>
    <sheetView zoomScale="70" zoomScaleNormal="70" zoomScalePageLayoutView="0" workbookViewId="0" topLeftCell="A28">
      <selection activeCell="M12" sqref="M12"/>
    </sheetView>
  </sheetViews>
  <sheetFormatPr defaultColWidth="9.125" defaultRowHeight="12.75"/>
  <cols>
    <col min="1" max="1" width="9.125" style="4" customWidth="1"/>
    <col min="2" max="2" width="5.875" style="4" customWidth="1"/>
    <col min="3" max="3" width="24.50390625" style="13" customWidth="1"/>
    <col min="4" max="4" width="52.00390625" style="13" customWidth="1"/>
    <col min="5" max="5" width="5.875" style="4" bestFit="1" customWidth="1"/>
    <col min="6" max="6" width="2.375" style="30" hidden="1" customWidth="1"/>
    <col min="7" max="7" width="6.625" style="30" hidden="1" customWidth="1"/>
    <col min="8" max="8" width="8.50390625" style="13" customWidth="1"/>
    <col min="9" max="9" width="11.875" style="13" customWidth="1"/>
    <col min="10" max="10" width="13.50390625" style="13" customWidth="1"/>
    <col min="11" max="11" width="9.125" style="39" customWidth="1"/>
    <col min="12" max="16384" width="9.125" style="13" customWidth="1"/>
  </cols>
  <sheetData>
    <row r="1" spans="1:11" s="12" customFormat="1" ht="18">
      <c r="A1" s="11"/>
      <c r="B1" s="32" t="s">
        <v>61</v>
      </c>
      <c r="C1" s="32"/>
      <c r="D1" s="32"/>
      <c r="E1" s="32"/>
      <c r="F1" s="33"/>
      <c r="G1" s="33"/>
      <c r="H1" s="32"/>
      <c r="I1" s="32"/>
      <c r="J1" s="34"/>
      <c r="K1" s="38"/>
    </row>
    <row r="2" spans="2:10" ht="35.25" customHeight="1">
      <c r="B2" s="35" t="s">
        <v>62</v>
      </c>
      <c r="C2" s="35"/>
      <c r="D2" s="35"/>
      <c r="E2" s="35"/>
      <c r="F2" s="36"/>
      <c r="G2" s="36"/>
      <c r="H2" s="35"/>
      <c r="I2" s="35"/>
      <c r="J2" s="37"/>
    </row>
    <row r="3" spans="2:11" s="4" customFormat="1" ht="35.25" customHeight="1">
      <c r="B3" s="3" t="s">
        <v>10</v>
      </c>
      <c r="C3" s="3" t="s">
        <v>63</v>
      </c>
      <c r="D3" s="3" t="s">
        <v>82</v>
      </c>
      <c r="E3" s="1" t="s">
        <v>64</v>
      </c>
      <c r="F3" s="5"/>
      <c r="G3" s="5"/>
      <c r="H3" s="1" t="s">
        <v>65</v>
      </c>
      <c r="I3" s="1" t="s">
        <v>9</v>
      </c>
      <c r="J3" s="1" t="s">
        <v>67</v>
      </c>
      <c r="K3" s="40"/>
    </row>
    <row r="4" spans="2:10" ht="15">
      <c r="B4" s="1" t="s">
        <v>11</v>
      </c>
      <c r="C4" s="14" t="s">
        <v>12</v>
      </c>
      <c r="D4" s="15"/>
      <c r="E4" s="16"/>
      <c r="F4" s="17"/>
      <c r="G4" s="17"/>
      <c r="H4" s="15"/>
      <c r="I4" s="18"/>
      <c r="J4" s="19"/>
    </row>
    <row r="5" spans="1:11" s="47" customFormat="1" ht="30.75">
      <c r="A5" s="61" t="s">
        <v>100</v>
      </c>
      <c r="B5" s="55">
        <v>1</v>
      </c>
      <c r="C5" s="56" t="s">
        <v>13</v>
      </c>
      <c r="D5" s="57" t="s">
        <v>83</v>
      </c>
      <c r="E5" s="58" t="s">
        <v>66</v>
      </c>
      <c r="F5" s="43">
        <v>1</v>
      </c>
      <c r="G5" s="43">
        <v>52</v>
      </c>
      <c r="H5" s="59">
        <f>F5*G5</f>
        <v>52</v>
      </c>
      <c r="I5" s="55"/>
      <c r="J5" s="60"/>
      <c r="K5" s="54" t="s">
        <v>84</v>
      </c>
    </row>
    <row r="6" spans="1:11" s="47" customFormat="1" ht="18">
      <c r="A6" s="61" t="s">
        <v>99</v>
      </c>
      <c r="B6" s="48">
        <v>2</v>
      </c>
      <c r="C6" s="49" t="s">
        <v>14</v>
      </c>
      <c r="D6" s="50" t="s">
        <v>85</v>
      </c>
      <c r="E6" s="51" t="s">
        <v>66</v>
      </c>
      <c r="F6" s="44">
        <v>1</v>
      </c>
      <c r="G6" s="44">
        <v>72</v>
      </c>
      <c r="H6" s="52">
        <f aca="true" t="shared" si="0" ref="H6:H35">F6*G6</f>
        <v>72</v>
      </c>
      <c r="I6" s="48"/>
      <c r="J6" s="53"/>
      <c r="K6" s="54" t="s">
        <v>86</v>
      </c>
    </row>
    <row r="7" spans="1:11" s="47" customFormat="1" ht="18">
      <c r="A7" s="61" t="s">
        <v>99</v>
      </c>
      <c r="B7" s="48">
        <v>3</v>
      </c>
      <c r="C7" s="49" t="s">
        <v>15</v>
      </c>
      <c r="D7" s="50" t="s">
        <v>85</v>
      </c>
      <c r="E7" s="51" t="s">
        <v>66</v>
      </c>
      <c r="F7" s="44">
        <v>1</v>
      </c>
      <c r="G7" s="44">
        <v>144</v>
      </c>
      <c r="H7" s="52">
        <f t="shared" si="0"/>
        <v>144</v>
      </c>
      <c r="I7" s="48"/>
      <c r="J7" s="53"/>
      <c r="K7" s="54" t="s">
        <v>86</v>
      </c>
    </row>
    <row r="8" spans="1:11" s="47" customFormat="1" ht="18">
      <c r="A8" s="61" t="s">
        <v>105</v>
      </c>
      <c r="B8" s="48">
        <v>4</v>
      </c>
      <c r="C8" s="49" t="s">
        <v>16</v>
      </c>
      <c r="D8" s="50" t="s">
        <v>68</v>
      </c>
      <c r="E8" s="51" t="s">
        <v>66</v>
      </c>
      <c r="F8" s="76">
        <v>1</v>
      </c>
      <c r="G8" s="76">
        <v>18</v>
      </c>
      <c r="H8" s="52">
        <f t="shared" si="0"/>
        <v>18</v>
      </c>
      <c r="I8" s="48"/>
      <c r="J8" s="53"/>
      <c r="K8" s="54" t="s">
        <v>17</v>
      </c>
    </row>
    <row r="9" spans="1:11" s="47" customFormat="1" ht="18">
      <c r="A9" s="61" t="s">
        <v>98</v>
      </c>
      <c r="B9" s="48">
        <v>5</v>
      </c>
      <c r="C9" s="49" t="s">
        <v>18</v>
      </c>
      <c r="D9" s="50" t="s">
        <v>85</v>
      </c>
      <c r="E9" s="51" t="s">
        <v>66</v>
      </c>
      <c r="F9" s="44">
        <v>1</v>
      </c>
      <c r="G9" s="44">
        <v>18</v>
      </c>
      <c r="H9" s="52">
        <f t="shared" si="0"/>
        <v>18</v>
      </c>
      <c r="I9" s="48"/>
      <c r="J9" s="53"/>
      <c r="K9" s="54" t="s">
        <v>78</v>
      </c>
    </row>
    <row r="10" spans="1:11" s="47" customFormat="1" ht="18">
      <c r="A10" s="61" t="s">
        <v>106</v>
      </c>
      <c r="B10" s="62">
        <v>6</v>
      </c>
      <c r="C10" s="63" t="s">
        <v>19</v>
      </c>
      <c r="D10" s="64" t="s">
        <v>79</v>
      </c>
      <c r="E10" s="65" t="s">
        <v>66</v>
      </c>
      <c r="F10" s="77">
        <v>1</v>
      </c>
      <c r="G10" s="77">
        <v>35</v>
      </c>
      <c r="H10" s="66">
        <f t="shared" si="0"/>
        <v>35</v>
      </c>
      <c r="I10" s="62"/>
      <c r="J10" s="67"/>
      <c r="K10" s="54" t="s">
        <v>80</v>
      </c>
    </row>
    <row r="11" spans="2:11" ht="15">
      <c r="B11" s="1" t="s">
        <v>20</v>
      </c>
      <c r="C11" s="14" t="s">
        <v>21</v>
      </c>
      <c r="D11" s="15"/>
      <c r="E11" s="16"/>
      <c r="F11" s="17"/>
      <c r="G11" s="17"/>
      <c r="H11" s="22"/>
      <c r="I11" s="6"/>
      <c r="J11" s="19"/>
      <c r="K11" s="41"/>
    </row>
    <row r="12" spans="1:11" s="47" customFormat="1" ht="46.5">
      <c r="A12" s="61" t="s">
        <v>100</v>
      </c>
      <c r="B12" s="55">
        <v>1</v>
      </c>
      <c r="C12" s="56" t="s">
        <v>22</v>
      </c>
      <c r="D12" s="57" t="s">
        <v>121</v>
      </c>
      <c r="E12" s="58" t="s">
        <v>66</v>
      </c>
      <c r="F12" s="43">
        <v>8</v>
      </c>
      <c r="G12" s="43">
        <v>27</v>
      </c>
      <c r="H12" s="59">
        <f t="shared" si="0"/>
        <v>216</v>
      </c>
      <c r="I12" s="55"/>
      <c r="J12" s="60"/>
      <c r="K12" s="54" t="s">
        <v>87</v>
      </c>
    </row>
    <row r="13" spans="1:11" s="47" customFormat="1" ht="30.75">
      <c r="A13" s="61" t="s">
        <v>100</v>
      </c>
      <c r="B13" s="48">
        <v>2</v>
      </c>
      <c r="C13" s="49" t="s">
        <v>23</v>
      </c>
      <c r="D13" s="50" t="s">
        <v>83</v>
      </c>
      <c r="E13" s="51" t="s">
        <v>66</v>
      </c>
      <c r="F13" s="44">
        <v>2</v>
      </c>
      <c r="G13" s="44">
        <v>27</v>
      </c>
      <c r="H13" s="52">
        <f t="shared" si="0"/>
        <v>54</v>
      </c>
      <c r="I13" s="48"/>
      <c r="J13" s="53"/>
      <c r="K13" s="54" t="s">
        <v>88</v>
      </c>
    </row>
    <row r="14" spans="1:11" s="47" customFormat="1" ht="18">
      <c r="A14" s="61" t="s">
        <v>106</v>
      </c>
      <c r="B14" s="62">
        <v>3</v>
      </c>
      <c r="C14" s="63" t="s">
        <v>19</v>
      </c>
      <c r="D14" s="64" t="s">
        <v>79</v>
      </c>
      <c r="E14" s="65" t="s">
        <v>66</v>
      </c>
      <c r="F14" s="77">
        <v>1</v>
      </c>
      <c r="G14" s="77">
        <v>40</v>
      </c>
      <c r="H14" s="66">
        <f t="shared" si="0"/>
        <v>40</v>
      </c>
      <c r="I14" s="62"/>
      <c r="J14" s="67"/>
      <c r="K14" s="54" t="s">
        <v>80</v>
      </c>
    </row>
    <row r="15" spans="2:11" ht="15">
      <c r="B15" s="1" t="s">
        <v>24</v>
      </c>
      <c r="C15" s="14" t="s">
        <v>25</v>
      </c>
      <c r="D15" s="15"/>
      <c r="E15" s="16"/>
      <c r="F15" s="17"/>
      <c r="G15" s="17"/>
      <c r="H15" s="22">
        <f t="shared" si="0"/>
        <v>0</v>
      </c>
      <c r="I15" s="6"/>
      <c r="J15" s="19"/>
      <c r="K15" s="41"/>
    </row>
    <row r="16" spans="1:11" s="47" customFormat="1" ht="30.75">
      <c r="A16" s="61" t="s">
        <v>100</v>
      </c>
      <c r="B16" s="55">
        <v>1</v>
      </c>
      <c r="C16" s="56" t="s">
        <v>26</v>
      </c>
      <c r="D16" s="57" t="s">
        <v>83</v>
      </c>
      <c r="E16" s="58" t="s">
        <v>66</v>
      </c>
      <c r="F16" s="43">
        <v>1</v>
      </c>
      <c r="G16" s="43">
        <v>27</v>
      </c>
      <c r="H16" s="59">
        <f t="shared" si="0"/>
        <v>27</v>
      </c>
      <c r="I16" s="55"/>
      <c r="J16" s="60"/>
      <c r="K16" s="54" t="s">
        <v>89</v>
      </c>
    </row>
    <row r="17" spans="1:11" s="47" customFormat="1" ht="30.75">
      <c r="A17" s="61" t="s">
        <v>100</v>
      </c>
      <c r="B17" s="48">
        <v>2</v>
      </c>
      <c r="C17" s="49" t="s">
        <v>27</v>
      </c>
      <c r="D17" s="50" t="s">
        <v>83</v>
      </c>
      <c r="E17" s="51" t="s">
        <v>66</v>
      </c>
      <c r="F17" s="44">
        <v>8</v>
      </c>
      <c r="G17" s="44">
        <v>24</v>
      </c>
      <c r="H17" s="52">
        <f t="shared" si="0"/>
        <v>192</v>
      </c>
      <c r="I17" s="48"/>
      <c r="J17" s="53"/>
      <c r="K17" s="54" t="s">
        <v>90</v>
      </c>
    </row>
    <row r="18" spans="1:11" s="47" customFormat="1" ht="30.75">
      <c r="A18" s="61" t="s">
        <v>100</v>
      </c>
      <c r="B18" s="48">
        <v>3</v>
      </c>
      <c r="C18" s="49" t="s">
        <v>28</v>
      </c>
      <c r="D18" s="50" t="s">
        <v>83</v>
      </c>
      <c r="E18" s="51" t="s">
        <v>66</v>
      </c>
      <c r="F18" s="44">
        <v>1</v>
      </c>
      <c r="G18" s="44">
        <v>27</v>
      </c>
      <c r="H18" s="52">
        <f t="shared" si="0"/>
        <v>27</v>
      </c>
      <c r="I18" s="48"/>
      <c r="J18" s="53"/>
      <c r="K18" s="54" t="s">
        <v>81</v>
      </c>
    </row>
    <row r="19" spans="1:11" s="47" customFormat="1" ht="18">
      <c r="A19" s="61" t="s">
        <v>106</v>
      </c>
      <c r="B19" s="62">
        <v>4</v>
      </c>
      <c r="C19" s="63" t="s">
        <v>19</v>
      </c>
      <c r="D19" s="64" t="s">
        <v>79</v>
      </c>
      <c r="E19" s="65" t="s">
        <v>66</v>
      </c>
      <c r="F19" s="77">
        <v>1</v>
      </c>
      <c r="G19" s="77">
        <v>40</v>
      </c>
      <c r="H19" s="66">
        <f t="shared" si="0"/>
        <v>40</v>
      </c>
      <c r="I19" s="62"/>
      <c r="J19" s="67"/>
      <c r="K19" s="54" t="s">
        <v>80</v>
      </c>
    </row>
    <row r="20" spans="2:11" ht="15">
      <c r="B20" s="1" t="s">
        <v>29</v>
      </c>
      <c r="C20" s="14" t="s">
        <v>30</v>
      </c>
      <c r="D20" s="15"/>
      <c r="E20" s="16"/>
      <c r="F20" s="17"/>
      <c r="G20" s="17"/>
      <c r="H20" s="22">
        <f t="shared" si="0"/>
        <v>0</v>
      </c>
      <c r="I20" s="6"/>
      <c r="J20" s="19"/>
      <c r="K20" s="41"/>
    </row>
    <row r="21" spans="1:11" s="47" customFormat="1" ht="18">
      <c r="A21" s="61" t="s">
        <v>99</v>
      </c>
      <c r="B21" s="55">
        <v>1</v>
      </c>
      <c r="C21" s="56" t="s">
        <v>31</v>
      </c>
      <c r="D21" s="57" t="s">
        <v>85</v>
      </c>
      <c r="E21" s="58" t="s">
        <v>66</v>
      </c>
      <c r="F21" s="43">
        <v>1</v>
      </c>
      <c r="G21" s="43">
        <v>24</v>
      </c>
      <c r="H21" s="59">
        <f t="shared" si="0"/>
        <v>24</v>
      </c>
      <c r="I21" s="55"/>
      <c r="J21" s="60"/>
      <c r="K21" s="54" t="s">
        <v>91</v>
      </c>
    </row>
    <row r="22" spans="1:11" s="47" customFormat="1" ht="18">
      <c r="A22" s="61" t="s">
        <v>99</v>
      </c>
      <c r="B22" s="48">
        <v>2</v>
      </c>
      <c r="C22" s="49" t="s">
        <v>32</v>
      </c>
      <c r="D22" s="50" t="s">
        <v>85</v>
      </c>
      <c r="E22" s="51" t="s">
        <v>66</v>
      </c>
      <c r="F22" s="44">
        <v>1</v>
      </c>
      <c r="G22" s="44">
        <v>48</v>
      </c>
      <c r="H22" s="52">
        <f t="shared" si="0"/>
        <v>48</v>
      </c>
      <c r="I22" s="48"/>
      <c r="J22" s="53"/>
      <c r="K22" s="54" t="s">
        <v>92</v>
      </c>
    </row>
    <row r="23" spans="1:11" s="47" customFormat="1" ht="18">
      <c r="A23" s="61" t="s">
        <v>102</v>
      </c>
      <c r="B23" s="48">
        <v>3</v>
      </c>
      <c r="C23" s="49" t="s">
        <v>33</v>
      </c>
      <c r="D23" s="50" t="s">
        <v>77</v>
      </c>
      <c r="E23" s="51" t="s">
        <v>66</v>
      </c>
      <c r="F23" s="44">
        <v>1</v>
      </c>
      <c r="G23" s="44">
        <v>24</v>
      </c>
      <c r="H23" s="52">
        <f t="shared" si="0"/>
        <v>24</v>
      </c>
      <c r="I23" s="48"/>
      <c r="J23" s="53"/>
      <c r="K23" s="54" t="s">
        <v>34</v>
      </c>
    </row>
    <row r="24" spans="1:11" s="47" customFormat="1" ht="18">
      <c r="A24" s="61" t="s">
        <v>102</v>
      </c>
      <c r="B24" s="48">
        <v>4</v>
      </c>
      <c r="C24" s="49" t="s">
        <v>35</v>
      </c>
      <c r="D24" s="50" t="s">
        <v>77</v>
      </c>
      <c r="E24" s="51" t="s">
        <v>66</v>
      </c>
      <c r="F24" s="44">
        <v>1</v>
      </c>
      <c r="G24" s="44">
        <v>10.8</v>
      </c>
      <c r="H24" s="52">
        <f t="shared" si="0"/>
        <v>10.8</v>
      </c>
      <c r="I24" s="48"/>
      <c r="J24" s="53"/>
      <c r="K24" s="54" t="s">
        <v>36</v>
      </c>
    </row>
    <row r="25" spans="1:11" s="47" customFormat="1" ht="18">
      <c r="A25" s="61" t="s">
        <v>102</v>
      </c>
      <c r="B25" s="48">
        <v>5</v>
      </c>
      <c r="C25" s="49" t="s">
        <v>37</v>
      </c>
      <c r="D25" s="50" t="s">
        <v>77</v>
      </c>
      <c r="E25" s="51" t="s">
        <v>66</v>
      </c>
      <c r="F25" s="44">
        <v>1</v>
      </c>
      <c r="G25" s="44">
        <v>13.2</v>
      </c>
      <c r="H25" s="52">
        <f t="shared" si="0"/>
        <v>13.2</v>
      </c>
      <c r="I25" s="48"/>
      <c r="J25" s="53"/>
      <c r="K25" s="54" t="s">
        <v>34</v>
      </c>
    </row>
    <row r="26" spans="1:11" s="47" customFormat="1" ht="18">
      <c r="A26" s="61" t="s">
        <v>102</v>
      </c>
      <c r="B26" s="62">
        <v>6</v>
      </c>
      <c r="C26" s="63" t="s">
        <v>38</v>
      </c>
      <c r="D26" s="64" t="s">
        <v>77</v>
      </c>
      <c r="E26" s="65" t="s">
        <v>66</v>
      </c>
      <c r="F26" s="45">
        <v>1</v>
      </c>
      <c r="G26" s="45">
        <v>10</v>
      </c>
      <c r="H26" s="66">
        <f t="shared" si="0"/>
        <v>10</v>
      </c>
      <c r="I26" s="62"/>
      <c r="J26" s="67"/>
      <c r="K26" s="54" t="s">
        <v>34</v>
      </c>
    </row>
    <row r="27" spans="1:11" s="47" customFormat="1" ht="66.75" customHeight="1">
      <c r="A27" s="61" t="s">
        <v>103</v>
      </c>
      <c r="B27" s="68" t="s">
        <v>39</v>
      </c>
      <c r="C27" s="69" t="s">
        <v>40</v>
      </c>
      <c r="D27" s="70" t="s">
        <v>94</v>
      </c>
      <c r="E27" s="71" t="s">
        <v>66</v>
      </c>
      <c r="F27" s="7">
        <v>1</v>
      </c>
      <c r="G27" s="7">
        <v>112.8</v>
      </c>
      <c r="H27" s="72">
        <f t="shared" si="0"/>
        <v>112.8</v>
      </c>
      <c r="I27" s="73"/>
      <c r="J27" s="74"/>
      <c r="K27" s="54" t="s">
        <v>41</v>
      </c>
    </row>
    <row r="28" spans="1:11" s="47" customFormat="1" ht="34.5" customHeight="1">
      <c r="A28" s="61" t="s">
        <v>101</v>
      </c>
      <c r="B28" s="68" t="s">
        <v>42</v>
      </c>
      <c r="C28" s="69" t="s">
        <v>1</v>
      </c>
      <c r="D28" s="70" t="s">
        <v>71</v>
      </c>
      <c r="E28" s="71" t="s">
        <v>66</v>
      </c>
      <c r="F28" s="7">
        <v>1</v>
      </c>
      <c r="G28" s="7">
        <v>31.8</v>
      </c>
      <c r="H28" s="72">
        <f t="shared" si="0"/>
        <v>31.8</v>
      </c>
      <c r="I28" s="73"/>
      <c r="J28" s="74"/>
      <c r="K28" s="54" t="s">
        <v>43</v>
      </c>
    </row>
    <row r="29" spans="2:11" ht="15">
      <c r="B29" s="1" t="s">
        <v>44</v>
      </c>
      <c r="C29" s="14" t="s">
        <v>45</v>
      </c>
      <c r="D29" s="20" t="s">
        <v>73</v>
      </c>
      <c r="E29" s="21" t="s">
        <v>72</v>
      </c>
      <c r="F29" s="7">
        <v>1</v>
      </c>
      <c r="G29" s="7">
        <v>16</v>
      </c>
      <c r="H29" s="22"/>
      <c r="I29" s="6"/>
      <c r="J29" s="19"/>
      <c r="K29" s="41" t="s">
        <v>46</v>
      </c>
    </row>
    <row r="30" spans="1:11" s="47" customFormat="1" ht="30.75">
      <c r="A30" s="61"/>
      <c r="B30" s="68" t="s">
        <v>47</v>
      </c>
      <c r="C30" s="69" t="s">
        <v>48</v>
      </c>
      <c r="D30" s="70" t="s">
        <v>95</v>
      </c>
      <c r="E30" s="71" t="s">
        <v>66</v>
      </c>
      <c r="F30" s="7">
        <v>1</v>
      </c>
      <c r="G30" s="7">
        <v>33.58</v>
      </c>
      <c r="H30" s="72">
        <f t="shared" si="0"/>
        <v>33.58</v>
      </c>
      <c r="I30" s="73"/>
      <c r="J30" s="74"/>
      <c r="K30" s="54" t="s">
        <v>49</v>
      </c>
    </row>
    <row r="31" spans="2:11" ht="15">
      <c r="B31" s="1" t="s">
        <v>50</v>
      </c>
      <c r="C31" s="14" t="s">
        <v>51</v>
      </c>
      <c r="D31" s="15"/>
      <c r="E31" s="21"/>
      <c r="F31" s="17"/>
      <c r="G31" s="17"/>
      <c r="H31" s="22"/>
      <c r="I31" s="6"/>
      <c r="J31" s="19"/>
      <c r="K31" s="41"/>
    </row>
    <row r="32" spans="1:11" s="47" customFormat="1" ht="18">
      <c r="A32" s="61" t="s">
        <v>104</v>
      </c>
      <c r="B32" s="55">
        <v>1</v>
      </c>
      <c r="C32" s="56" t="s">
        <v>52</v>
      </c>
      <c r="D32" s="57" t="s">
        <v>96</v>
      </c>
      <c r="E32" s="58" t="s">
        <v>66</v>
      </c>
      <c r="F32" s="43">
        <v>1</v>
      </c>
      <c r="G32" s="43">
        <v>5.4</v>
      </c>
      <c r="H32" s="59">
        <f t="shared" si="0"/>
        <v>5.4</v>
      </c>
      <c r="I32" s="55"/>
      <c r="J32" s="60"/>
      <c r="K32" s="54" t="s">
        <v>53</v>
      </c>
    </row>
    <row r="33" spans="1:11" s="47" customFormat="1" ht="18">
      <c r="A33" s="61"/>
      <c r="B33" s="48">
        <v>2</v>
      </c>
      <c r="C33" s="49" t="s">
        <v>54</v>
      </c>
      <c r="D33" s="50" t="s">
        <v>74</v>
      </c>
      <c r="E33" s="51" t="s">
        <v>66</v>
      </c>
      <c r="F33" s="44">
        <v>1</v>
      </c>
      <c r="G33" s="44">
        <v>286</v>
      </c>
      <c r="H33" s="52">
        <f t="shared" si="0"/>
        <v>286</v>
      </c>
      <c r="I33" s="48"/>
      <c r="J33" s="53"/>
      <c r="K33" s="54" t="s">
        <v>55</v>
      </c>
    </row>
    <row r="34" spans="1:11" s="47" customFormat="1" ht="18">
      <c r="A34" s="61"/>
      <c r="B34" s="48">
        <v>3</v>
      </c>
      <c r="C34" s="49" t="s">
        <v>56</v>
      </c>
      <c r="D34" s="50" t="s">
        <v>76</v>
      </c>
      <c r="E34" s="51" t="s">
        <v>66</v>
      </c>
      <c r="F34" s="44">
        <v>2</v>
      </c>
      <c r="G34" s="44">
        <v>130</v>
      </c>
      <c r="H34" s="52">
        <f t="shared" si="0"/>
        <v>260</v>
      </c>
      <c r="I34" s="48"/>
      <c r="J34" s="53"/>
      <c r="K34" s="54" t="s">
        <v>57</v>
      </c>
    </row>
    <row r="35" spans="1:11" s="47" customFormat="1" ht="18">
      <c r="A35" s="61"/>
      <c r="B35" s="62">
        <v>4</v>
      </c>
      <c r="C35" s="63" t="s">
        <v>58</v>
      </c>
      <c r="D35" s="64" t="s">
        <v>75</v>
      </c>
      <c r="E35" s="65" t="s">
        <v>66</v>
      </c>
      <c r="F35" s="46"/>
      <c r="G35" s="46"/>
      <c r="H35" s="66">
        <f t="shared" si="0"/>
        <v>0</v>
      </c>
      <c r="I35" s="62"/>
      <c r="J35" s="67"/>
      <c r="K35" s="54" t="s">
        <v>59</v>
      </c>
    </row>
    <row r="36" spans="1:11" s="24" customFormat="1" ht="16.5">
      <c r="A36" s="75"/>
      <c r="B36" s="8" t="s">
        <v>2</v>
      </c>
      <c r="C36" s="9" t="s">
        <v>3</v>
      </c>
      <c r="D36" s="1"/>
      <c r="E36" s="1" t="s">
        <v>4</v>
      </c>
      <c r="F36" s="2"/>
      <c r="G36" s="10"/>
      <c r="H36" s="23"/>
      <c r="I36" s="23"/>
      <c r="J36" s="23"/>
      <c r="K36" s="42"/>
    </row>
    <row r="37" spans="1:11" s="24" customFormat="1" ht="16.5">
      <c r="A37" s="75"/>
      <c r="B37" s="1" t="s">
        <v>5</v>
      </c>
      <c r="C37" s="9" t="s">
        <v>6</v>
      </c>
      <c r="D37" s="1"/>
      <c r="E37" s="1" t="s">
        <v>4</v>
      </c>
      <c r="F37" s="2"/>
      <c r="G37" s="10"/>
      <c r="H37" s="23"/>
      <c r="I37" s="23"/>
      <c r="J37" s="23"/>
      <c r="K37" s="42"/>
    </row>
    <row r="38" spans="1:11" s="24" customFormat="1" ht="16.5">
      <c r="A38" s="75"/>
      <c r="B38" s="8" t="s">
        <v>7</v>
      </c>
      <c r="C38" s="9" t="s">
        <v>8</v>
      </c>
      <c r="D38" s="1"/>
      <c r="E38" s="1" t="s">
        <v>4</v>
      </c>
      <c r="F38" s="2"/>
      <c r="G38" s="10"/>
      <c r="H38" s="23"/>
      <c r="I38" s="23"/>
      <c r="J38" s="23"/>
      <c r="K38" s="42"/>
    </row>
    <row r="39" spans="2:9" ht="21.75" customHeight="1">
      <c r="B39" s="25" t="s">
        <v>97</v>
      </c>
      <c r="C39" s="26"/>
      <c r="D39" s="26"/>
      <c r="E39" s="27"/>
      <c r="F39" s="28"/>
      <c r="G39" s="28"/>
      <c r="H39" s="26"/>
      <c r="I39" s="26"/>
    </row>
    <row r="40" spans="4:10" ht="16.5">
      <c r="D40" s="31" t="s">
        <v>0</v>
      </c>
      <c r="E40" s="31"/>
      <c r="F40" s="31" t="s">
        <v>0</v>
      </c>
      <c r="G40" s="31" t="s">
        <v>0</v>
      </c>
      <c r="H40" s="31"/>
      <c r="I40" s="31"/>
      <c r="J40" s="31"/>
    </row>
    <row r="42" ht="15">
      <c r="C42" s="29" t="s">
        <v>69</v>
      </c>
    </row>
    <row r="43" ht="15">
      <c r="C43" s="29" t="s">
        <v>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view="pageBreakPreview" zoomScale="80" zoomScaleNormal="90" zoomScaleSheetLayoutView="80" zoomScalePageLayoutView="0" workbookViewId="0" topLeftCell="A1">
      <selection activeCell="M12" sqref="M12"/>
    </sheetView>
  </sheetViews>
  <sheetFormatPr defaultColWidth="9.125" defaultRowHeight="12.75"/>
  <cols>
    <col min="1" max="1" width="9.125" style="78" customWidth="1"/>
    <col min="2" max="2" width="5.875" style="78" customWidth="1"/>
    <col min="3" max="3" width="49.125" style="79" customWidth="1"/>
    <col min="4" max="4" width="5.875" style="78" bestFit="1" customWidth="1"/>
    <col min="5" max="5" width="2.375" style="79" bestFit="1" customWidth="1"/>
    <col min="6" max="6" width="3.50390625" style="79" bestFit="1" customWidth="1"/>
    <col min="7" max="7" width="7.625" style="79" bestFit="1" customWidth="1"/>
    <col min="8" max="8" width="13.875" style="79" customWidth="1"/>
    <col min="9" max="9" width="13.50390625" style="79" customWidth="1"/>
    <col min="10" max="10" width="24.50390625" style="79" customWidth="1"/>
    <col min="11" max="11" width="9.125" style="116" customWidth="1"/>
    <col min="12" max="16384" width="9.125" style="79" customWidth="1"/>
  </cols>
  <sheetData>
    <row r="1" spans="1:11" s="87" customFormat="1" ht="23.25" customHeight="1">
      <c r="A1" s="84"/>
      <c r="B1" s="85" t="s">
        <v>136</v>
      </c>
      <c r="C1" s="85"/>
      <c r="D1" s="85"/>
      <c r="E1" s="85"/>
      <c r="F1" s="85"/>
      <c r="G1" s="85"/>
      <c r="H1" s="85"/>
      <c r="I1" s="86"/>
      <c r="J1" s="85"/>
      <c r="K1" s="115"/>
    </row>
    <row r="2" spans="2:10" ht="35.25" customHeight="1">
      <c r="B2" s="88" t="s">
        <v>137</v>
      </c>
      <c r="C2" s="88"/>
      <c r="D2" s="88"/>
      <c r="E2" s="88"/>
      <c r="F2" s="88"/>
      <c r="G2" s="88"/>
      <c r="H2" s="88"/>
      <c r="I2" s="89"/>
      <c r="J2" s="88"/>
    </row>
    <row r="3" spans="2:11" s="78" customFormat="1" ht="54" customHeight="1">
      <c r="B3" s="90" t="s">
        <v>10</v>
      </c>
      <c r="C3" s="90" t="s">
        <v>117</v>
      </c>
      <c r="D3" s="80" t="s">
        <v>64</v>
      </c>
      <c r="E3" s="80"/>
      <c r="F3" s="80"/>
      <c r="G3" s="80" t="s">
        <v>65</v>
      </c>
      <c r="H3" s="80" t="s">
        <v>109</v>
      </c>
      <c r="I3" s="80" t="s">
        <v>67</v>
      </c>
      <c r="J3" s="90" t="s">
        <v>108</v>
      </c>
      <c r="K3" s="117"/>
    </row>
    <row r="4" spans="2:11" ht="82.5" customHeight="1">
      <c r="B4" s="118">
        <v>1</v>
      </c>
      <c r="C4" s="81" t="s">
        <v>107</v>
      </c>
      <c r="D4" s="82" t="s">
        <v>66</v>
      </c>
      <c r="E4" s="119">
        <v>1</v>
      </c>
      <c r="F4" s="119">
        <v>52</v>
      </c>
      <c r="G4" s="120">
        <f>(40*6)*2+(32*6+12*6)</f>
        <v>744</v>
      </c>
      <c r="H4" s="121"/>
      <c r="I4" s="102"/>
      <c r="J4" s="83" t="s">
        <v>131</v>
      </c>
      <c r="K4" s="122"/>
    </row>
    <row r="5" spans="2:11" ht="34.5" customHeight="1">
      <c r="B5" s="118">
        <v>2</v>
      </c>
      <c r="C5" s="81" t="s">
        <v>111</v>
      </c>
      <c r="D5" s="82" t="s">
        <v>66</v>
      </c>
      <c r="E5" s="119"/>
      <c r="F5" s="119"/>
      <c r="G5" s="120">
        <f>5*2+8*6</f>
        <v>58</v>
      </c>
      <c r="H5" s="121"/>
      <c r="I5" s="102"/>
      <c r="J5" s="83" t="s">
        <v>110</v>
      </c>
      <c r="K5" s="122"/>
    </row>
    <row r="6" spans="2:11" ht="30.75">
      <c r="B6" s="118">
        <v>3</v>
      </c>
      <c r="C6" s="81" t="s">
        <v>114</v>
      </c>
      <c r="D6" s="82" t="s">
        <v>66</v>
      </c>
      <c r="E6" s="119"/>
      <c r="F6" s="119"/>
      <c r="G6" s="120">
        <f>40+40+39+20</f>
        <v>139</v>
      </c>
      <c r="H6" s="121"/>
      <c r="I6" s="102"/>
      <c r="J6" s="83" t="s">
        <v>130</v>
      </c>
      <c r="K6" s="122"/>
    </row>
    <row r="7" spans="2:11" ht="51.75" customHeight="1">
      <c r="B7" s="118">
        <v>4</v>
      </c>
      <c r="C7" s="81" t="s">
        <v>127</v>
      </c>
      <c r="D7" s="82" t="s">
        <v>66</v>
      </c>
      <c r="E7" s="119">
        <v>1</v>
      </c>
      <c r="F7" s="119">
        <v>52</v>
      </c>
      <c r="G7" s="123">
        <f>6*3+(1.5*2)*12+2*2</f>
        <v>58</v>
      </c>
      <c r="H7" s="121"/>
      <c r="I7" s="102"/>
      <c r="J7" s="83" t="s">
        <v>132</v>
      </c>
      <c r="K7" s="122"/>
    </row>
    <row r="8" spans="2:11" ht="36" customHeight="1">
      <c r="B8" s="118">
        <v>5</v>
      </c>
      <c r="C8" s="81" t="s">
        <v>129</v>
      </c>
      <c r="D8" s="82" t="s">
        <v>66</v>
      </c>
      <c r="E8" s="119"/>
      <c r="F8" s="119"/>
      <c r="G8" s="120">
        <f>3*10.6+3*8*2</f>
        <v>79.8</v>
      </c>
      <c r="H8" s="121"/>
      <c r="I8" s="102"/>
      <c r="J8" s="83" t="s">
        <v>115</v>
      </c>
      <c r="K8" s="122"/>
    </row>
    <row r="9" spans="2:11" ht="48" customHeight="1">
      <c r="B9" s="118">
        <v>6</v>
      </c>
      <c r="C9" s="81" t="s">
        <v>128</v>
      </c>
      <c r="D9" s="82" t="s">
        <v>66</v>
      </c>
      <c r="E9" s="119"/>
      <c r="F9" s="119"/>
      <c r="G9" s="120">
        <f>6*1.9</f>
        <v>11.399999999999999</v>
      </c>
      <c r="H9" s="121"/>
      <c r="I9" s="102"/>
      <c r="J9" s="83" t="s">
        <v>40</v>
      </c>
      <c r="K9" s="122"/>
    </row>
    <row r="10" spans="2:11" ht="23.25" customHeight="1">
      <c r="B10" s="118">
        <v>7</v>
      </c>
      <c r="C10" s="81" t="s">
        <v>112</v>
      </c>
      <c r="D10" s="82" t="s">
        <v>66</v>
      </c>
      <c r="E10" s="119"/>
      <c r="F10" s="119"/>
      <c r="G10" s="120">
        <f>6*3.1*2</f>
        <v>37.2</v>
      </c>
      <c r="H10" s="121"/>
      <c r="I10" s="102"/>
      <c r="J10" s="83" t="s">
        <v>40</v>
      </c>
      <c r="K10" s="122"/>
    </row>
    <row r="11" spans="2:11" ht="36" customHeight="1">
      <c r="B11" s="118">
        <v>8</v>
      </c>
      <c r="C11" s="81" t="s">
        <v>113</v>
      </c>
      <c r="D11" s="82" t="s">
        <v>66</v>
      </c>
      <c r="E11" s="119"/>
      <c r="F11" s="119"/>
      <c r="G11" s="120">
        <f>1.8*3</f>
        <v>5.4</v>
      </c>
      <c r="H11" s="121"/>
      <c r="I11" s="102"/>
      <c r="J11" s="83" t="s">
        <v>52</v>
      </c>
      <c r="K11" s="122"/>
    </row>
    <row r="12" spans="2:11" ht="36" customHeight="1">
      <c r="B12" s="118">
        <v>9</v>
      </c>
      <c r="C12" s="81" t="s">
        <v>122</v>
      </c>
      <c r="D12" s="82" t="s">
        <v>66</v>
      </c>
      <c r="E12" s="119"/>
      <c r="F12" s="119"/>
      <c r="G12" s="120">
        <v>18</v>
      </c>
      <c r="H12" s="121"/>
      <c r="I12" s="102"/>
      <c r="J12" s="83" t="s">
        <v>16</v>
      </c>
      <c r="K12" s="122"/>
    </row>
    <row r="13" spans="2:11" ht="49.5" customHeight="1">
      <c r="B13" s="118">
        <v>10</v>
      </c>
      <c r="C13" s="81" t="s">
        <v>116</v>
      </c>
      <c r="D13" s="82" t="s">
        <v>66</v>
      </c>
      <c r="E13" s="119"/>
      <c r="F13" s="119"/>
      <c r="G13" s="120">
        <v>33.58</v>
      </c>
      <c r="H13" s="121"/>
      <c r="I13" s="102"/>
      <c r="J13" s="83" t="s">
        <v>118</v>
      </c>
      <c r="K13" s="122"/>
    </row>
    <row r="14" spans="2:11" ht="51.75" customHeight="1">
      <c r="B14" s="124">
        <v>11</v>
      </c>
      <c r="C14" s="109" t="s">
        <v>125</v>
      </c>
      <c r="D14" s="110" t="s">
        <v>123</v>
      </c>
      <c r="E14" s="125"/>
      <c r="F14" s="125"/>
      <c r="G14" s="126">
        <f>(3.1*1.35*1.5)*3</f>
        <v>18.832500000000003</v>
      </c>
      <c r="H14" s="127"/>
      <c r="I14" s="111"/>
      <c r="J14" s="112" t="s">
        <v>126</v>
      </c>
      <c r="K14" s="122"/>
    </row>
    <row r="15" spans="2:11" ht="51" customHeight="1">
      <c r="B15" s="124">
        <v>12</v>
      </c>
      <c r="C15" s="109" t="s">
        <v>124</v>
      </c>
      <c r="D15" s="110" t="s">
        <v>123</v>
      </c>
      <c r="E15" s="125"/>
      <c r="F15" s="125"/>
      <c r="G15" s="126">
        <f>(6.2*1.35*2.2)*2</f>
        <v>36.82800000000001</v>
      </c>
      <c r="H15" s="127"/>
      <c r="I15" s="111"/>
      <c r="J15" s="112" t="s">
        <v>126</v>
      </c>
      <c r="K15" s="122"/>
    </row>
    <row r="16" spans="1:11" s="96" customFormat="1" ht="16.5">
      <c r="A16" s="91"/>
      <c r="B16" s="92"/>
      <c r="C16" s="80" t="s">
        <v>3</v>
      </c>
      <c r="D16" s="80" t="s">
        <v>4</v>
      </c>
      <c r="E16" s="93"/>
      <c r="F16" s="94"/>
      <c r="G16" s="95"/>
      <c r="H16" s="103"/>
      <c r="I16" s="103"/>
      <c r="J16" s="113"/>
      <c r="K16" s="128"/>
    </row>
    <row r="17" spans="1:11" s="96" customFormat="1" ht="16.5">
      <c r="A17" s="91"/>
      <c r="B17" s="80"/>
      <c r="C17" s="80" t="s">
        <v>134</v>
      </c>
      <c r="D17" s="80" t="s">
        <v>4</v>
      </c>
      <c r="E17" s="93"/>
      <c r="F17" s="94"/>
      <c r="G17" s="95"/>
      <c r="H17" s="103"/>
      <c r="I17" s="103"/>
      <c r="J17" s="113"/>
      <c r="K17" s="128"/>
    </row>
    <row r="18" spans="1:11" s="96" customFormat="1" ht="16.5">
      <c r="A18" s="91"/>
      <c r="B18" s="92"/>
      <c r="C18" s="80" t="s">
        <v>8</v>
      </c>
      <c r="D18" s="80" t="s">
        <v>4</v>
      </c>
      <c r="E18" s="93"/>
      <c r="F18" s="94"/>
      <c r="G18" s="95"/>
      <c r="H18" s="103"/>
      <c r="I18" s="103"/>
      <c r="J18" s="113"/>
      <c r="K18" s="128"/>
    </row>
    <row r="19" spans="2:10" ht="21.75" customHeight="1">
      <c r="B19" s="97" t="s">
        <v>60</v>
      </c>
      <c r="C19" s="98"/>
      <c r="D19" s="99"/>
      <c r="E19" s="98"/>
      <c r="F19" s="98"/>
      <c r="G19" s="98"/>
      <c r="H19" s="98"/>
      <c r="J19" s="98"/>
    </row>
    <row r="20" spans="2:10" ht="15">
      <c r="B20" s="105" t="s">
        <v>93</v>
      </c>
      <c r="C20" s="104" t="s">
        <v>119</v>
      </c>
      <c r="D20" s="99"/>
      <c r="E20" s="98"/>
      <c r="F20" s="98"/>
      <c r="G20" s="98"/>
      <c r="H20" s="98"/>
      <c r="J20" s="114"/>
    </row>
    <row r="21" spans="1:11" s="108" customFormat="1" ht="32.25" customHeight="1">
      <c r="A21" s="106"/>
      <c r="B21" s="107" t="s">
        <v>93</v>
      </c>
      <c r="C21" s="354" t="s">
        <v>120</v>
      </c>
      <c r="D21" s="354"/>
      <c r="E21" s="354"/>
      <c r="F21" s="354"/>
      <c r="G21" s="354"/>
      <c r="H21" s="354"/>
      <c r="I21" s="354"/>
      <c r="J21" s="354"/>
      <c r="K21" s="129"/>
    </row>
    <row r="22" spans="2:10" ht="15">
      <c r="B22" s="107" t="s">
        <v>93</v>
      </c>
      <c r="C22" s="354" t="s">
        <v>133</v>
      </c>
      <c r="D22" s="354"/>
      <c r="E22" s="354"/>
      <c r="F22" s="354"/>
      <c r="G22" s="354"/>
      <c r="H22" s="354"/>
      <c r="I22" s="354"/>
      <c r="J22" s="354"/>
    </row>
    <row r="23" spans="3:10" ht="20.25" customHeight="1">
      <c r="C23" s="104"/>
      <c r="D23" s="100"/>
      <c r="E23" s="100" t="s">
        <v>0</v>
      </c>
      <c r="F23" s="100" t="s">
        <v>0</v>
      </c>
      <c r="G23" s="100"/>
      <c r="H23" s="100" t="s">
        <v>0</v>
      </c>
      <c r="I23" s="100"/>
      <c r="J23" s="89"/>
    </row>
    <row r="25" ht="15">
      <c r="J25" s="101"/>
    </row>
    <row r="26" ht="15">
      <c r="J26" s="101"/>
    </row>
  </sheetData>
  <sheetProtection/>
  <autoFilter ref="C1:C26"/>
  <mergeCells count="2">
    <mergeCell ref="C21:J21"/>
    <mergeCell ref="C22:J22"/>
  </mergeCells>
  <printOptions horizontalCentered="1"/>
  <pageMargins left="0.984251968503937" right="0.5905511811023623" top="0.4921259842519685" bottom="0.4921259842519685" header="0.31496062992125984" footer="0.31496062992125984"/>
  <pageSetup blackAndWhite="1"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Q237"/>
  <sheetViews>
    <sheetView view="pageBreakPreview" zoomScale="75" zoomScaleNormal="90" zoomScaleSheetLayoutView="75" zoomScalePageLayoutView="0" workbookViewId="0" topLeftCell="B1">
      <pane xSplit="3" ySplit="3" topLeftCell="E4" activePane="bottomRight" state="frozen"/>
      <selection pane="topLeft" activeCell="B1" sqref="B1"/>
      <selection pane="topRight" activeCell="E1" sqref="E1"/>
      <selection pane="bottomLeft" activeCell="B4" sqref="B4"/>
      <selection pane="bottomRight" activeCell="S230" sqref="S230"/>
    </sheetView>
  </sheetViews>
  <sheetFormatPr defaultColWidth="9.125" defaultRowHeight="12.75" outlineLevelRow="1"/>
  <cols>
    <col min="1" max="1" width="9.125" style="78" customWidth="1"/>
    <col min="2" max="2" width="8.125" style="78" customWidth="1"/>
    <col min="3" max="3" width="49.125" style="79" customWidth="1"/>
    <col min="4" max="4" width="8.00390625" style="78" bestFit="1" customWidth="1"/>
    <col min="5" max="5" width="11.50390625" style="146" bestFit="1" customWidth="1"/>
    <col min="6" max="6" width="12.875" style="79" customWidth="1"/>
    <col min="7" max="7" width="13.875" style="79" customWidth="1"/>
    <col min="8" max="8" width="18.00390625" style="78" customWidth="1"/>
    <col min="9" max="9" width="12.375" style="145" customWidth="1"/>
    <col min="10" max="10" width="12.50390625" style="146" customWidth="1"/>
    <col min="11" max="11" width="12.625" style="146" customWidth="1"/>
    <col min="12" max="12" width="12.875" style="146" customWidth="1"/>
    <col min="13" max="13" width="10.625" style="146" customWidth="1"/>
    <col min="14" max="14" width="10.50390625" style="146" bestFit="1" customWidth="1"/>
    <col min="15" max="17" width="9.125" style="146" customWidth="1"/>
    <col min="18" max="16384" width="9.125" style="79" customWidth="1"/>
  </cols>
  <sheetData>
    <row r="1" spans="1:17" s="87" customFormat="1" ht="22.5" customHeight="1">
      <c r="A1" s="84"/>
      <c r="B1" s="85" t="s">
        <v>61</v>
      </c>
      <c r="C1" s="85"/>
      <c r="D1" s="85"/>
      <c r="E1" s="156"/>
      <c r="F1" s="85"/>
      <c r="G1" s="86"/>
      <c r="H1" s="85"/>
      <c r="I1" s="143"/>
      <c r="J1" s="144"/>
      <c r="K1" s="144"/>
      <c r="L1" s="144"/>
      <c r="M1" s="144"/>
      <c r="N1" s="144"/>
      <c r="O1" s="144"/>
      <c r="P1" s="144"/>
      <c r="Q1" s="144"/>
    </row>
    <row r="2" spans="2:8" ht="35.25" customHeight="1">
      <c r="B2" s="88" t="s">
        <v>138</v>
      </c>
      <c r="C2" s="88"/>
      <c r="D2" s="88"/>
      <c r="E2" s="157"/>
      <c r="F2" s="88"/>
      <c r="G2" s="89"/>
      <c r="H2" s="88"/>
    </row>
    <row r="3" spans="2:17" s="78" customFormat="1" ht="64.5" customHeight="1">
      <c r="B3" s="90" t="s">
        <v>10</v>
      </c>
      <c r="C3" s="90" t="s">
        <v>117</v>
      </c>
      <c r="D3" s="80" t="s">
        <v>64</v>
      </c>
      <c r="E3" s="158" t="s">
        <v>65</v>
      </c>
      <c r="F3" s="80" t="s">
        <v>109</v>
      </c>
      <c r="G3" s="80" t="s">
        <v>67</v>
      </c>
      <c r="H3" s="90" t="s">
        <v>108</v>
      </c>
      <c r="I3" s="206" t="s">
        <v>265</v>
      </c>
      <c r="J3" s="206" t="s">
        <v>266</v>
      </c>
      <c r="K3" s="207" t="s">
        <v>267</v>
      </c>
      <c r="L3" s="207" t="s">
        <v>268</v>
      </c>
      <c r="M3" s="207" t="s">
        <v>422</v>
      </c>
      <c r="N3" s="207" t="s">
        <v>269</v>
      </c>
      <c r="O3" s="207" t="s">
        <v>439</v>
      </c>
      <c r="P3" s="207" t="s">
        <v>440</v>
      </c>
      <c r="Q3" s="148"/>
    </row>
    <row r="4" spans="2:17" s="244" customFormat="1" ht="21.75" customHeight="1">
      <c r="B4" s="245" t="s">
        <v>11</v>
      </c>
      <c r="C4" s="246" t="s">
        <v>193</v>
      </c>
      <c r="D4" s="245"/>
      <c r="E4" s="247"/>
      <c r="F4" s="245"/>
      <c r="G4" s="245"/>
      <c r="H4" s="245"/>
      <c r="I4" s="248"/>
      <c r="J4" s="249"/>
      <c r="K4" s="249"/>
      <c r="L4" s="249"/>
      <c r="M4" s="249"/>
      <c r="N4" s="249"/>
      <c r="O4" s="249"/>
      <c r="P4" s="249"/>
      <c r="Q4" s="249"/>
    </row>
    <row r="5" spans="2:12" ht="36.75" customHeight="1">
      <c r="B5" s="118">
        <v>1</v>
      </c>
      <c r="C5" s="81" t="s">
        <v>111</v>
      </c>
      <c r="D5" s="82" t="s">
        <v>66</v>
      </c>
      <c r="E5" s="141"/>
      <c r="F5" s="121"/>
      <c r="G5" s="102"/>
      <c r="H5" s="82" t="s">
        <v>262</v>
      </c>
      <c r="I5" s="155"/>
      <c r="J5" s="155"/>
      <c r="K5" s="154"/>
      <c r="L5" s="148"/>
    </row>
    <row r="6" spans="1:17" s="104" customFormat="1" ht="15" outlineLevel="1">
      <c r="A6" s="172"/>
      <c r="B6" s="183" t="s">
        <v>275</v>
      </c>
      <c r="C6" s="135" t="s">
        <v>401</v>
      </c>
      <c r="D6" s="184" t="s">
        <v>123</v>
      </c>
      <c r="E6" s="214">
        <f>SUM(I6:P6)</f>
        <v>216.87</v>
      </c>
      <c r="F6" s="185"/>
      <c r="G6" s="186"/>
      <c r="H6" s="240"/>
      <c r="I6" s="208"/>
      <c r="J6" s="209">
        <v>106.67</v>
      </c>
      <c r="K6" s="209">
        <v>16.14</v>
      </c>
      <c r="L6" s="209">
        <v>21.66</v>
      </c>
      <c r="M6" s="209">
        <v>15.579999999999998</v>
      </c>
      <c r="N6" s="209">
        <v>14.52</v>
      </c>
      <c r="O6" s="209">
        <v>11.76</v>
      </c>
      <c r="P6" s="209">
        <v>30.540000000000003</v>
      </c>
      <c r="Q6" s="187"/>
    </row>
    <row r="7" spans="1:17" s="104" customFormat="1" ht="15" outlineLevel="1">
      <c r="A7" s="172"/>
      <c r="B7" s="183" t="s">
        <v>276</v>
      </c>
      <c r="C7" s="135" t="s">
        <v>251</v>
      </c>
      <c r="D7" s="184" t="s">
        <v>123</v>
      </c>
      <c r="E7" s="214">
        <f aca="true" t="shared" si="0" ref="E7:E27">SUM(I7:P7)</f>
        <v>14.73</v>
      </c>
      <c r="F7" s="185"/>
      <c r="G7" s="186"/>
      <c r="H7" s="240"/>
      <c r="I7" s="208"/>
      <c r="J7" s="209">
        <v>9.67</v>
      </c>
      <c r="K7" s="209">
        <v>1.49</v>
      </c>
      <c r="L7" s="209">
        <v>2.08</v>
      </c>
      <c r="M7" s="209"/>
      <c r="N7" s="209">
        <v>1.49</v>
      </c>
      <c r="O7" s="209"/>
      <c r="P7" s="209"/>
      <c r="Q7" s="187"/>
    </row>
    <row r="8" spans="1:17" s="104" customFormat="1" ht="15" outlineLevel="1">
      <c r="A8" s="172"/>
      <c r="B8" s="183" t="s">
        <v>277</v>
      </c>
      <c r="C8" s="230" t="s">
        <v>415</v>
      </c>
      <c r="D8" s="184" t="s">
        <v>123</v>
      </c>
      <c r="E8" s="214">
        <f t="shared" si="0"/>
        <v>7.260000000000001</v>
      </c>
      <c r="F8" s="185"/>
      <c r="G8" s="186"/>
      <c r="H8" s="240"/>
      <c r="I8" s="208"/>
      <c r="J8" s="209">
        <v>3.24</v>
      </c>
      <c r="K8" s="209">
        <v>0.5</v>
      </c>
      <c r="L8" s="209">
        <v>0.72</v>
      </c>
      <c r="M8" s="209">
        <v>0.5</v>
      </c>
      <c r="N8" s="209">
        <v>0.5</v>
      </c>
      <c r="O8" s="209">
        <v>0.94</v>
      </c>
      <c r="P8" s="209">
        <v>0.86</v>
      </c>
      <c r="Q8" s="187"/>
    </row>
    <row r="9" spans="1:17" s="104" customFormat="1" ht="15" outlineLevel="1">
      <c r="A9" s="172"/>
      <c r="B9" s="183" t="s">
        <v>278</v>
      </c>
      <c r="C9" s="135" t="s">
        <v>427</v>
      </c>
      <c r="D9" s="184" t="s">
        <v>123</v>
      </c>
      <c r="E9" s="214">
        <f t="shared" si="0"/>
        <v>115.23999999999998</v>
      </c>
      <c r="F9" s="185"/>
      <c r="G9" s="186"/>
      <c r="H9" s="240"/>
      <c r="I9" s="208"/>
      <c r="J9" s="209">
        <v>55.16</v>
      </c>
      <c r="K9" s="209">
        <v>8.44</v>
      </c>
      <c r="L9" s="209">
        <v>11.74</v>
      </c>
      <c r="M9" s="209">
        <v>8.08</v>
      </c>
      <c r="N9" s="209">
        <v>8.2</v>
      </c>
      <c r="O9" s="209">
        <v>7.16</v>
      </c>
      <c r="P9" s="209">
        <v>16.46</v>
      </c>
      <c r="Q9" s="187"/>
    </row>
    <row r="10" spans="1:17" s="104" customFormat="1" ht="15" outlineLevel="1">
      <c r="A10" s="172"/>
      <c r="B10" s="183" t="s">
        <v>279</v>
      </c>
      <c r="C10" s="135" t="s">
        <v>197</v>
      </c>
      <c r="D10" s="184" t="s">
        <v>123</v>
      </c>
      <c r="E10" s="214">
        <f t="shared" si="0"/>
        <v>618.78</v>
      </c>
      <c r="F10" s="185"/>
      <c r="G10" s="186"/>
      <c r="H10" s="240"/>
      <c r="I10" s="208"/>
      <c r="J10" s="209">
        <v>304.8</v>
      </c>
      <c r="K10" s="209">
        <v>46.1</v>
      </c>
      <c r="L10" s="209">
        <v>61.72</v>
      </c>
      <c r="M10" s="209">
        <v>42.519999999999996</v>
      </c>
      <c r="N10" s="209">
        <v>40.94</v>
      </c>
      <c r="O10" s="209">
        <v>35.28</v>
      </c>
      <c r="P10" s="209">
        <v>87.42</v>
      </c>
      <c r="Q10" s="187"/>
    </row>
    <row r="11" spans="1:17" s="104" customFormat="1" ht="15" outlineLevel="1">
      <c r="A11" s="172"/>
      <c r="B11" s="183" t="s">
        <v>280</v>
      </c>
      <c r="C11" s="135" t="s">
        <v>259</v>
      </c>
      <c r="D11" s="184" t="s">
        <v>233</v>
      </c>
      <c r="E11" s="214">
        <f t="shared" si="0"/>
        <v>20833.699999999997</v>
      </c>
      <c r="F11" s="185"/>
      <c r="G11" s="186"/>
      <c r="H11" s="240"/>
      <c r="I11" s="208"/>
      <c r="J11" s="209">
        <v>13425.25</v>
      </c>
      <c r="K11" s="209">
        <v>1995.09</v>
      </c>
      <c r="L11" s="209">
        <v>2938.24</v>
      </c>
      <c r="M11" s="209">
        <v>195.8</v>
      </c>
      <c r="N11" s="209">
        <v>1768.51</v>
      </c>
      <c r="O11" s="209">
        <v>195.8</v>
      </c>
      <c r="P11" s="209">
        <v>315.01</v>
      </c>
      <c r="Q11" s="187"/>
    </row>
    <row r="12" spans="1:17" s="104" customFormat="1" ht="15" outlineLevel="1">
      <c r="A12" s="172"/>
      <c r="B12" s="183" t="s">
        <v>281</v>
      </c>
      <c r="C12" s="135" t="s">
        <v>402</v>
      </c>
      <c r="D12" s="184" t="s">
        <v>141</v>
      </c>
      <c r="E12" s="214">
        <f t="shared" si="0"/>
        <v>808</v>
      </c>
      <c r="F12" s="185"/>
      <c r="G12" s="186"/>
      <c r="H12" s="240"/>
      <c r="I12" s="208"/>
      <c r="J12" s="209">
        <v>360</v>
      </c>
      <c r="K12" s="209">
        <v>56</v>
      </c>
      <c r="L12" s="209">
        <v>80</v>
      </c>
      <c r="M12" s="209">
        <v>56</v>
      </c>
      <c r="N12" s="209">
        <v>56</v>
      </c>
      <c r="O12" s="209">
        <v>104</v>
      </c>
      <c r="P12" s="209">
        <v>96</v>
      </c>
      <c r="Q12" s="187"/>
    </row>
    <row r="13" spans="1:17" s="104" customFormat="1" ht="15" outlineLevel="1">
      <c r="A13" s="172"/>
      <c r="B13" s="183" t="s">
        <v>282</v>
      </c>
      <c r="C13" s="135" t="s">
        <v>411</v>
      </c>
      <c r="D13" s="184" t="s">
        <v>144</v>
      </c>
      <c r="E13" s="214">
        <f t="shared" si="0"/>
        <v>2001.0300000000002</v>
      </c>
      <c r="F13" s="185"/>
      <c r="G13" s="186"/>
      <c r="H13" s="240"/>
      <c r="I13" s="208"/>
      <c r="J13" s="238">
        <v>1379.3600000000001</v>
      </c>
      <c r="K13" s="238">
        <v>150.27</v>
      </c>
      <c r="L13" s="238">
        <v>268.54</v>
      </c>
      <c r="M13" s="209">
        <v>14.4</v>
      </c>
      <c r="N13" s="238">
        <v>188.46</v>
      </c>
      <c r="O13" s="209"/>
      <c r="P13" s="209"/>
      <c r="Q13" s="187"/>
    </row>
    <row r="14" spans="1:17" s="104" customFormat="1" ht="15" outlineLevel="1">
      <c r="A14" s="172"/>
      <c r="B14" s="183" t="s">
        <v>283</v>
      </c>
      <c r="C14" s="230" t="s">
        <v>441</v>
      </c>
      <c r="D14" s="184" t="s">
        <v>144</v>
      </c>
      <c r="E14" s="214">
        <f t="shared" si="0"/>
        <v>1024.9</v>
      </c>
      <c r="F14" s="185"/>
      <c r="G14" s="186"/>
      <c r="H14" s="240"/>
      <c r="I14" s="208"/>
      <c r="J14" s="238"/>
      <c r="K14" s="238"/>
      <c r="L14" s="238"/>
      <c r="M14" s="209">
        <v>201.7</v>
      </c>
      <c r="N14" s="238"/>
      <c r="O14" s="209">
        <v>251.5</v>
      </c>
      <c r="P14" s="209">
        <v>571.7</v>
      </c>
      <c r="Q14" s="187"/>
    </row>
    <row r="15" spans="1:17" s="104" customFormat="1" ht="15" outlineLevel="1">
      <c r="A15" s="172"/>
      <c r="B15" s="183" t="s">
        <v>284</v>
      </c>
      <c r="C15" s="135" t="s">
        <v>399</v>
      </c>
      <c r="D15" s="229" t="s">
        <v>405</v>
      </c>
      <c r="E15" s="214">
        <f t="shared" si="0"/>
        <v>91</v>
      </c>
      <c r="F15" s="185"/>
      <c r="G15" s="186"/>
      <c r="H15" s="240"/>
      <c r="I15" s="208"/>
      <c r="J15" s="209">
        <v>45</v>
      </c>
      <c r="K15" s="209">
        <v>7</v>
      </c>
      <c r="L15" s="209">
        <v>10</v>
      </c>
      <c r="M15" s="209">
        <v>6</v>
      </c>
      <c r="N15" s="238">
        <v>6</v>
      </c>
      <c r="O15" s="209">
        <v>6</v>
      </c>
      <c r="P15" s="209">
        <v>11</v>
      </c>
      <c r="Q15" s="187"/>
    </row>
    <row r="16" spans="1:17" s="104" customFormat="1" ht="15" outlineLevel="1">
      <c r="A16" s="172"/>
      <c r="B16" s="183" t="s">
        <v>285</v>
      </c>
      <c r="C16" s="135" t="s">
        <v>400</v>
      </c>
      <c r="D16" s="184" t="s">
        <v>233</v>
      </c>
      <c r="E16" s="214">
        <f t="shared" si="0"/>
        <v>10508.689999999999</v>
      </c>
      <c r="F16" s="185"/>
      <c r="G16" s="186"/>
      <c r="H16" s="240"/>
      <c r="I16" s="208"/>
      <c r="J16" s="209">
        <v>5881.61</v>
      </c>
      <c r="K16" s="209">
        <v>893.13</v>
      </c>
      <c r="L16" s="209">
        <v>1205.36</v>
      </c>
      <c r="M16" s="209">
        <v>425.7</v>
      </c>
      <c r="N16" s="209">
        <v>740.65</v>
      </c>
      <c r="O16" s="209">
        <v>425.7</v>
      </c>
      <c r="P16" s="209">
        <v>936.54</v>
      </c>
      <c r="Q16" s="187"/>
    </row>
    <row r="17" spans="1:17" s="104" customFormat="1" ht="15" outlineLevel="1">
      <c r="A17" s="172"/>
      <c r="B17" s="183" t="s">
        <v>286</v>
      </c>
      <c r="C17" s="230" t="s">
        <v>404</v>
      </c>
      <c r="D17" s="136" t="s">
        <v>144</v>
      </c>
      <c r="E17" s="214">
        <f t="shared" si="0"/>
        <v>2280.77</v>
      </c>
      <c r="F17" s="185"/>
      <c r="G17" s="186"/>
      <c r="H17" s="240"/>
      <c r="I17" s="208"/>
      <c r="J17" s="238">
        <v>1535.75</v>
      </c>
      <c r="K17" s="238">
        <v>233.21</v>
      </c>
      <c r="L17" s="238">
        <v>314.74</v>
      </c>
      <c r="M17" s="209">
        <v>12.65</v>
      </c>
      <c r="N17" s="238">
        <v>184.42</v>
      </c>
      <c r="O17" s="209"/>
      <c r="P17" s="209"/>
      <c r="Q17" s="187"/>
    </row>
    <row r="18" spans="1:17" s="104" customFormat="1" ht="15" outlineLevel="1">
      <c r="A18" s="172"/>
      <c r="B18" s="183" t="s">
        <v>287</v>
      </c>
      <c r="C18" s="230" t="s">
        <v>433</v>
      </c>
      <c r="D18" s="136" t="s">
        <v>144</v>
      </c>
      <c r="E18" s="214">
        <f t="shared" si="0"/>
        <v>680.25</v>
      </c>
      <c r="F18" s="185"/>
      <c r="G18" s="186"/>
      <c r="H18" s="240"/>
      <c r="I18" s="208"/>
      <c r="J18" s="238"/>
      <c r="K18" s="238"/>
      <c r="L18" s="238"/>
      <c r="M18" s="209">
        <v>164</v>
      </c>
      <c r="N18" s="238"/>
      <c r="O18" s="209">
        <v>152</v>
      </c>
      <c r="P18" s="209">
        <v>364.25</v>
      </c>
      <c r="Q18" s="187"/>
    </row>
    <row r="19" spans="1:17" s="104" customFormat="1" ht="15" outlineLevel="1">
      <c r="A19" s="172"/>
      <c r="B19" s="183" t="s">
        <v>403</v>
      </c>
      <c r="C19" s="230" t="s">
        <v>434</v>
      </c>
      <c r="D19" s="136" t="s">
        <v>164</v>
      </c>
      <c r="E19" s="214">
        <f t="shared" si="0"/>
        <v>128.5</v>
      </c>
      <c r="F19" s="185"/>
      <c r="G19" s="186"/>
      <c r="H19" s="240"/>
      <c r="I19" s="208"/>
      <c r="J19" s="238"/>
      <c r="K19" s="238"/>
      <c r="L19" s="238"/>
      <c r="M19" s="209">
        <v>32.5</v>
      </c>
      <c r="N19" s="238"/>
      <c r="O19" s="209">
        <v>43.5</v>
      </c>
      <c r="P19" s="209">
        <v>52.5</v>
      </c>
      <c r="Q19" s="187"/>
    </row>
    <row r="20" spans="1:17" s="104" customFormat="1" ht="15" outlineLevel="1">
      <c r="A20" s="172"/>
      <c r="B20" s="183" t="s">
        <v>423</v>
      </c>
      <c r="C20" s="230" t="s">
        <v>430</v>
      </c>
      <c r="D20" s="136" t="s">
        <v>144</v>
      </c>
      <c r="E20" s="214">
        <f t="shared" si="0"/>
        <v>524</v>
      </c>
      <c r="F20" s="185"/>
      <c r="G20" s="186"/>
      <c r="H20" s="240"/>
      <c r="I20" s="208"/>
      <c r="J20" s="238"/>
      <c r="K20" s="238"/>
      <c r="L20" s="238"/>
      <c r="M20" s="209">
        <v>140</v>
      </c>
      <c r="N20" s="238"/>
      <c r="O20" s="209">
        <v>114</v>
      </c>
      <c r="P20" s="209">
        <v>270</v>
      </c>
      <c r="Q20" s="187"/>
    </row>
    <row r="21" spans="1:17" s="104" customFormat="1" ht="15" outlineLevel="1">
      <c r="A21" s="172"/>
      <c r="B21" s="183" t="s">
        <v>425</v>
      </c>
      <c r="C21" s="230" t="s">
        <v>424</v>
      </c>
      <c r="D21" s="136" t="s">
        <v>144</v>
      </c>
      <c r="E21" s="214">
        <f t="shared" si="0"/>
        <v>535</v>
      </c>
      <c r="F21" s="185"/>
      <c r="G21" s="186"/>
      <c r="H21" s="240"/>
      <c r="I21" s="208"/>
      <c r="J21" s="209"/>
      <c r="K21" s="209"/>
      <c r="L21" s="209"/>
      <c r="M21" s="209">
        <v>92</v>
      </c>
      <c r="N21" s="187"/>
      <c r="O21" s="209">
        <v>133</v>
      </c>
      <c r="P21" s="209">
        <v>310</v>
      </c>
      <c r="Q21" s="187"/>
    </row>
    <row r="22" spans="1:17" s="104" customFormat="1" ht="15" outlineLevel="1">
      <c r="A22" s="172"/>
      <c r="B22" s="183" t="s">
        <v>428</v>
      </c>
      <c r="C22" s="230" t="s">
        <v>426</v>
      </c>
      <c r="D22" s="136" t="s">
        <v>144</v>
      </c>
      <c r="E22" s="214">
        <f t="shared" si="0"/>
        <v>59</v>
      </c>
      <c r="F22" s="185"/>
      <c r="G22" s="186"/>
      <c r="H22" s="240"/>
      <c r="I22" s="208"/>
      <c r="J22" s="209"/>
      <c r="K22" s="209"/>
      <c r="L22" s="209"/>
      <c r="M22" s="209">
        <v>59</v>
      </c>
      <c r="N22" s="187"/>
      <c r="O22" s="209"/>
      <c r="P22" s="209"/>
      <c r="Q22" s="187"/>
    </row>
    <row r="23" spans="1:17" s="104" customFormat="1" ht="15" outlineLevel="1">
      <c r="A23" s="172"/>
      <c r="B23" s="183" t="s">
        <v>429</v>
      </c>
      <c r="C23" s="135" t="s">
        <v>260</v>
      </c>
      <c r="D23" s="184" t="s">
        <v>141</v>
      </c>
      <c r="E23" s="214">
        <f t="shared" si="0"/>
        <v>51</v>
      </c>
      <c r="F23" s="185"/>
      <c r="G23" s="186"/>
      <c r="H23" s="240"/>
      <c r="I23" s="208"/>
      <c r="J23" s="209">
        <v>20</v>
      </c>
      <c r="K23" s="209">
        <v>3</v>
      </c>
      <c r="L23" s="209">
        <v>6</v>
      </c>
      <c r="M23" s="209">
        <v>5</v>
      </c>
      <c r="N23" s="209">
        <v>3</v>
      </c>
      <c r="O23" s="209">
        <v>4</v>
      </c>
      <c r="P23" s="209">
        <v>10</v>
      </c>
      <c r="Q23" s="187"/>
    </row>
    <row r="24" spans="1:17" s="104" customFormat="1" ht="15" outlineLevel="1">
      <c r="A24" s="172"/>
      <c r="B24" s="183" t="s">
        <v>431</v>
      </c>
      <c r="C24" s="135" t="s">
        <v>254</v>
      </c>
      <c r="D24" s="184" t="s">
        <v>141</v>
      </c>
      <c r="E24" s="214">
        <f t="shared" si="0"/>
        <v>17</v>
      </c>
      <c r="F24" s="185"/>
      <c r="G24" s="186"/>
      <c r="H24" s="240"/>
      <c r="I24" s="208"/>
      <c r="J24" s="209"/>
      <c r="K24" s="209"/>
      <c r="L24" s="209"/>
      <c r="M24" s="209">
        <v>3</v>
      </c>
      <c r="N24" s="209">
        <v>1</v>
      </c>
      <c r="O24" s="209">
        <v>3</v>
      </c>
      <c r="P24" s="209">
        <v>10</v>
      </c>
      <c r="Q24" s="187"/>
    </row>
    <row r="25" spans="1:17" s="104" customFormat="1" ht="15" outlineLevel="1">
      <c r="A25" s="172"/>
      <c r="B25" s="183" t="s">
        <v>432</v>
      </c>
      <c r="C25" s="230" t="s">
        <v>444</v>
      </c>
      <c r="D25" s="184" t="s">
        <v>141</v>
      </c>
      <c r="E25" s="214">
        <f t="shared" si="0"/>
        <v>1</v>
      </c>
      <c r="F25" s="185"/>
      <c r="G25" s="186"/>
      <c r="H25" s="240"/>
      <c r="I25" s="208"/>
      <c r="J25" s="209"/>
      <c r="K25" s="209"/>
      <c r="L25" s="209"/>
      <c r="M25" s="209"/>
      <c r="N25" s="209"/>
      <c r="O25" s="209">
        <v>1</v>
      </c>
      <c r="P25" s="209"/>
      <c r="Q25" s="187"/>
    </row>
    <row r="26" spans="1:17" s="104" customFormat="1" ht="15" outlineLevel="1">
      <c r="A26" s="172"/>
      <c r="B26" s="183" t="s">
        <v>442</v>
      </c>
      <c r="C26" s="135" t="s">
        <v>241</v>
      </c>
      <c r="D26" s="184" t="s">
        <v>141</v>
      </c>
      <c r="E26" s="214">
        <f t="shared" si="0"/>
        <v>155</v>
      </c>
      <c r="F26" s="185"/>
      <c r="G26" s="186"/>
      <c r="H26" s="240"/>
      <c r="I26" s="208"/>
      <c r="J26" s="209">
        <v>80</v>
      </c>
      <c r="K26" s="209">
        <v>12</v>
      </c>
      <c r="L26" s="209">
        <v>16</v>
      </c>
      <c r="M26" s="209">
        <v>9</v>
      </c>
      <c r="N26" s="209">
        <v>10</v>
      </c>
      <c r="O26" s="209">
        <v>8</v>
      </c>
      <c r="P26" s="209">
        <v>20</v>
      </c>
      <c r="Q26" s="187"/>
    </row>
    <row r="27" spans="1:17" s="104" customFormat="1" ht="15" outlineLevel="1">
      <c r="A27" s="172"/>
      <c r="B27" s="183" t="s">
        <v>443</v>
      </c>
      <c r="C27" s="230" t="s">
        <v>445</v>
      </c>
      <c r="D27" s="184" t="s">
        <v>141</v>
      </c>
      <c r="E27" s="214">
        <f t="shared" si="0"/>
        <v>13</v>
      </c>
      <c r="F27" s="185"/>
      <c r="G27" s="186"/>
      <c r="H27" s="240"/>
      <c r="I27" s="208"/>
      <c r="J27" s="209"/>
      <c r="K27" s="209"/>
      <c r="L27" s="209"/>
      <c r="M27" s="209"/>
      <c r="N27" s="209"/>
      <c r="O27" s="209">
        <v>3</v>
      </c>
      <c r="P27" s="209">
        <v>10</v>
      </c>
      <c r="Q27" s="187"/>
    </row>
    <row r="28" spans="2:14" ht="30.75">
      <c r="B28" s="118">
        <v>2</v>
      </c>
      <c r="C28" s="81" t="s">
        <v>129</v>
      </c>
      <c r="D28" s="82" t="s">
        <v>66</v>
      </c>
      <c r="E28" s="141"/>
      <c r="F28" s="121"/>
      <c r="G28" s="102"/>
      <c r="H28" s="82" t="s">
        <v>263</v>
      </c>
      <c r="I28" s="206" t="s">
        <v>270</v>
      </c>
      <c r="J28" s="206" t="s">
        <v>271</v>
      </c>
      <c r="K28" s="206" t="s">
        <v>272</v>
      </c>
      <c r="L28" s="206" t="s">
        <v>273</v>
      </c>
      <c r="M28" s="155"/>
      <c r="N28" s="155"/>
    </row>
    <row r="29" spans="1:17" s="104" customFormat="1" ht="15" outlineLevel="1">
      <c r="A29" s="172"/>
      <c r="B29" s="183" t="s">
        <v>288</v>
      </c>
      <c r="C29" s="135" t="s">
        <v>401</v>
      </c>
      <c r="D29" s="188" t="s">
        <v>123</v>
      </c>
      <c r="E29" s="214">
        <f aca="true" t="shared" si="1" ref="E29:E68">SUM(I29:P29)</f>
        <v>5.32</v>
      </c>
      <c r="F29" s="185"/>
      <c r="G29" s="186"/>
      <c r="H29" s="240"/>
      <c r="I29" s="208"/>
      <c r="J29" s="209">
        <v>3.36</v>
      </c>
      <c r="K29" s="209"/>
      <c r="L29" s="209">
        <v>1.96</v>
      </c>
      <c r="M29" s="187"/>
      <c r="N29" s="187"/>
      <c r="O29" s="187"/>
      <c r="P29" s="187"/>
      <c r="Q29" s="187"/>
    </row>
    <row r="30" spans="1:17" s="104" customFormat="1" ht="15" outlineLevel="1">
      <c r="A30" s="172"/>
      <c r="B30" s="183" t="s">
        <v>289</v>
      </c>
      <c r="C30" s="135" t="s">
        <v>251</v>
      </c>
      <c r="D30" s="188" t="s">
        <v>123</v>
      </c>
      <c r="E30" s="214">
        <f t="shared" si="1"/>
        <v>26.34</v>
      </c>
      <c r="F30" s="185"/>
      <c r="G30" s="186"/>
      <c r="H30" s="240"/>
      <c r="I30" s="208"/>
      <c r="J30" s="209">
        <v>23.68</v>
      </c>
      <c r="K30" s="209"/>
      <c r="L30" s="209">
        <v>2.66</v>
      </c>
      <c r="M30" s="187"/>
      <c r="N30" s="187"/>
      <c r="O30" s="187"/>
      <c r="P30" s="187"/>
      <c r="Q30" s="187"/>
    </row>
    <row r="31" spans="1:17" s="104" customFormat="1" ht="15" outlineLevel="1">
      <c r="A31" s="172"/>
      <c r="B31" s="183" t="s">
        <v>290</v>
      </c>
      <c r="C31" s="230" t="s">
        <v>414</v>
      </c>
      <c r="D31" s="188" t="s">
        <v>123</v>
      </c>
      <c r="E31" s="214">
        <f t="shared" si="1"/>
        <v>5.7</v>
      </c>
      <c r="F31" s="185"/>
      <c r="G31" s="186"/>
      <c r="H31" s="240"/>
      <c r="I31" s="208"/>
      <c r="J31" s="209">
        <v>5.7</v>
      </c>
      <c r="K31" s="211"/>
      <c r="L31" s="211">
        <v>0</v>
      </c>
      <c r="M31" s="187"/>
      <c r="N31" s="187"/>
      <c r="O31" s="187"/>
      <c r="P31" s="187"/>
      <c r="Q31" s="187"/>
    </row>
    <row r="32" spans="1:17" s="104" customFormat="1" ht="15" outlineLevel="1">
      <c r="A32" s="172"/>
      <c r="B32" s="183" t="s">
        <v>291</v>
      </c>
      <c r="C32" s="230" t="s">
        <v>413</v>
      </c>
      <c r="D32" s="188" t="s">
        <v>123</v>
      </c>
      <c r="E32" s="214">
        <f t="shared" si="1"/>
        <v>5.78</v>
      </c>
      <c r="F32" s="185"/>
      <c r="G32" s="186"/>
      <c r="H32" s="240"/>
      <c r="I32" s="210"/>
      <c r="J32" s="209">
        <v>3.46</v>
      </c>
      <c r="K32" s="209"/>
      <c r="L32" s="209">
        <v>2.3200000000000003</v>
      </c>
      <c r="M32" s="187"/>
      <c r="N32" s="187"/>
      <c r="O32" s="187"/>
      <c r="P32" s="187"/>
      <c r="Q32" s="187"/>
    </row>
    <row r="33" spans="1:17" s="104" customFormat="1" ht="15" outlineLevel="1">
      <c r="A33" s="172"/>
      <c r="B33" s="183" t="s">
        <v>295</v>
      </c>
      <c r="C33" s="135" t="s">
        <v>416</v>
      </c>
      <c r="D33" s="188" t="s">
        <v>233</v>
      </c>
      <c r="E33" s="214">
        <f t="shared" si="1"/>
        <v>739.0600000000001</v>
      </c>
      <c r="F33" s="185"/>
      <c r="G33" s="186"/>
      <c r="H33" s="240"/>
      <c r="I33" s="208"/>
      <c r="J33" s="209">
        <v>414.1</v>
      </c>
      <c r="K33" s="209"/>
      <c r="L33" s="209">
        <v>324.96000000000004</v>
      </c>
      <c r="M33" s="187"/>
      <c r="N33" s="187"/>
      <c r="O33" s="187"/>
      <c r="P33" s="187"/>
      <c r="Q33" s="187"/>
    </row>
    <row r="34" spans="1:17" s="104" customFormat="1" ht="15" outlineLevel="1">
      <c r="A34" s="172"/>
      <c r="B34" s="183" t="s">
        <v>292</v>
      </c>
      <c r="C34" s="135" t="s">
        <v>252</v>
      </c>
      <c r="D34" s="188" t="s">
        <v>144</v>
      </c>
      <c r="E34" s="214">
        <f t="shared" si="1"/>
        <v>101.88</v>
      </c>
      <c r="F34" s="185"/>
      <c r="G34" s="186"/>
      <c r="H34" s="240"/>
      <c r="I34" s="208"/>
      <c r="J34" s="209">
        <v>67.2</v>
      </c>
      <c r="K34" s="209"/>
      <c r="L34" s="209">
        <v>34.68</v>
      </c>
      <c r="M34" s="187"/>
      <c r="N34" s="187"/>
      <c r="O34" s="187"/>
      <c r="P34" s="187"/>
      <c r="Q34" s="187"/>
    </row>
    <row r="35" spans="1:17" s="104" customFormat="1" ht="15" outlineLevel="1">
      <c r="A35" s="172"/>
      <c r="B35" s="183" t="s">
        <v>293</v>
      </c>
      <c r="C35" s="135" t="s">
        <v>412</v>
      </c>
      <c r="D35" s="188" t="s">
        <v>123</v>
      </c>
      <c r="E35" s="214">
        <f t="shared" si="1"/>
        <v>94.03999999999999</v>
      </c>
      <c r="F35" s="185"/>
      <c r="G35" s="186"/>
      <c r="H35" s="240"/>
      <c r="I35" s="208"/>
      <c r="J35" s="209">
        <v>56.76</v>
      </c>
      <c r="K35" s="209"/>
      <c r="L35" s="209">
        <v>37.28</v>
      </c>
      <c r="M35" s="187"/>
      <c r="N35" s="187"/>
      <c r="O35" s="187"/>
      <c r="P35" s="187"/>
      <c r="Q35" s="187"/>
    </row>
    <row r="36" spans="1:17" s="104" customFormat="1" ht="15" outlineLevel="1">
      <c r="A36" s="172"/>
      <c r="B36" s="183" t="s">
        <v>294</v>
      </c>
      <c r="C36" s="135" t="s">
        <v>197</v>
      </c>
      <c r="D36" s="188" t="s">
        <v>123</v>
      </c>
      <c r="E36" s="214">
        <f t="shared" si="1"/>
        <v>38</v>
      </c>
      <c r="F36" s="185"/>
      <c r="G36" s="186"/>
      <c r="H36" s="240"/>
      <c r="I36" s="208"/>
      <c r="J36" s="209">
        <v>28.7</v>
      </c>
      <c r="K36" s="209"/>
      <c r="L36" s="209">
        <v>9.3</v>
      </c>
      <c r="M36" s="187"/>
      <c r="N36" s="187"/>
      <c r="O36" s="187"/>
      <c r="P36" s="187"/>
      <c r="Q36" s="187"/>
    </row>
    <row r="37" spans="1:17" s="104" customFormat="1" ht="15" outlineLevel="1">
      <c r="A37" s="172"/>
      <c r="B37" s="183" t="s">
        <v>296</v>
      </c>
      <c r="C37" s="135" t="s">
        <v>411</v>
      </c>
      <c r="D37" s="188" t="s">
        <v>144</v>
      </c>
      <c r="E37" s="214">
        <f t="shared" si="1"/>
        <v>62.66</v>
      </c>
      <c r="F37" s="185"/>
      <c r="G37" s="186"/>
      <c r="H37" s="240"/>
      <c r="I37" s="208"/>
      <c r="J37" s="209">
        <v>62.66</v>
      </c>
      <c r="K37" s="209"/>
      <c r="L37" s="209">
        <v>0</v>
      </c>
      <c r="M37" s="187"/>
      <c r="N37" s="187"/>
      <c r="O37" s="187"/>
      <c r="P37" s="187"/>
      <c r="Q37" s="187"/>
    </row>
    <row r="38" spans="1:17" s="104" customFormat="1" ht="15" outlineLevel="1">
      <c r="A38" s="172"/>
      <c r="B38" s="183" t="s">
        <v>300</v>
      </c>
      <c r="C38" s="230" t="s">
        <v>410</v>
      </c>
      <c r="D38" s="188" t="s">
        <v>144</v>
      </c>
      <c r="E38" s="214">
        <f t="shared" si="1"/>
        <v>475.02</v>
      </c>
      <c r="F38" s="185"/>
      <c r="G38" s="186"/>
      <c r="H38" s="240"/>
      <c r="I38" s="208"/>
      <c r="J38" s="209">
        <v>475.02</v>
      </c>
      <c r="K38" s="209"/>
      <c r="L38" s="209">
        <v>0</v>
      </c>
      <c r="M38" s="187"/>
      <c r="N38" s="187"/>
      <c r="O38" s="187"/>
      <c r="P38" s="187"/>
      <c r="Q38" s="187"/>
    </row>
    <row r="39" spans="1:17" s="104" customFormat="1" ht="15" outlineLevel="1">
      <c r="A39" s="172"/>
      <c r="B39" s="183" t="s">
        <v>300</v>
      </c>
      <c r="C39" s="135" t="s">
        <v>254</v>
      </c>
      <c r="D39" s="188" t="s">
        <v>141</v>
      </c>
      <c r="E39" s="214">
        <f t="shared" si="1"/>
        <v>42</v>
      </c>
      <c r="F39" s="185"/>
      <c r="G39" s="186"/>
      <c r="H39" s="240"/>
      <c r="I39" s="208"/>
      <c r="J39" s="209">
        <v>32</v>
      </c>
      <c r="K39" s="209"/>
      <c r="L39" s="209">
        <v>10</v>
      </c>
      <c r="M39" s="187"/>
      <c r="N39" s="187"/>
      <c r="O39" s="187"/>
      <c r="P39" s="187"/>
      <c r="Q39" s="187"/>
    </row>
    <row r="40" spans="1:17" s="104" customFormat="1" ht="15" outlineLevel="1">
      <c r="A40" s="172"/>
      <c r="B40" s="183" t="s">
        <v>297</v>
      </c>
      <c r="C40" s="230" t="s">
        <v>408</v>
      </c>
      <c r="D40" s="188" t="s">
        <v>160</v>
      </c>
      <c r="E40" s="214">
        <f t="shared" si="1"/>
        <v>1817.7199999999998</v>
      </c>
      <c r="F40" s="185"/>
      <c r="G40" s="186"/>
      <c r="H40" s="240"/>
      <c r="I40" s="208"/>
      <c r="J40" s="209">
        <v>1497.6</v>
      </c>
      <c r="K40" s="209"/>
      <c r="L40" s="209">
        <v>320.12</v>
      </c>
      <c r="M40" s="187"/>
      <c r="N40" s="187"/>
      <c r="O40" s="187"/>
      <c r="P40" s="187"/>
      <c r="Q40" s="187"/>
    </row>
    <row r="41" spans="1:17" s="104" customFormat="1" ht="15" outlineLevel="1">
      <c r="A41" s="172"/>
      <c r="B41" s="183" t="s">
        <v>298</v>
      </c>
      <c r="C41" s="230" t="s">
        <v>409</v>
      </c>
      <c r="D41" s="188" t="s">
        <v>160</v>
      </c>
      <c r="E41" s="214">
        <f t="shared" si="1"/>
        <v>746.6400000000001</v>
      </c>
      <c r="F41" s="185"/>
      <c r="G41" s="186"/>
      <c r="H41" s="240"/>
      <c r="I41" s="208"/>
      <c r="J41" s="209">
        <v>544.7</v>
      </c>
      <c r="K41" s="209"/>
      <c r="L41" s="209">
        <v>201.94</v>
      </c>
      <c r="M41" s="187"/>
      <c r="N41" s="187"/>
      <c r="O41" s="187"/>
      <c r="P41" s="187"/>
      <c r="Q41" s="187"/>
    </row>
    <row r="42" spans="1:17" s="104" customFormat="1" ht="15" outlineLevel="1">
      <c r="A42" s="172"/>
      <c r="B42" s="183" t="s">
        <v>299</v>
      </c>
      <c r="C42" s="230" t="s">
        <v>404</v>
      </c>
      <c r="D42" s="188" t="s">
        <v>144</v>
      </c>
      <c r="E42" s="214">
        <f t="shared" si="1"/>
        <v>402.44</v>
      </c>
      <c r="F42" s="185"/>
      <c r="G42" s="186"/>
      <c r="H42" s="240"/>
      <c r="I42" s="208"/>
      <c r="J42" s="209">
        <v>316.64</v>
      </c>
      <c r="K42" s="209"/>
      <c r="L42" s="209">
        <v>85.8</v>
      </c>
      <c r="M42" s="187"/>
      <c r="N42" s="187"/>
      <c r="O42" s="187"/>
      <c r="P42" s="187"/>
      <c r="Q42" s="187"/>
    </row>
    <row r="43" spans="1:17" s="104" customFormat="1" ht="15" outlineLevel="1">
      <c r="A43" s="172"/>
      <c r="B43" s="183" t="s">
        <v>301</v>
      </c>
      <c r="C43" s="135" t="s">
        <v>255</v>
      </c>
      <c r="D43" s="188" t="s">
        <v>141</v>
      </c>
      <c r="E43" s="214">
        <f t="shared" si="1"/>
        <v>2</v>
      </c>
      <c r="F43" s="185"/>
      <c r="G43" s="186"/>
      <c r="H43" s="240"/>
      <c r="I43" s="151"/>
      <c r="J43" s="187"/>
      <c r="K43" s="209"/>
      <c r="L43" s="209">
        <v>2</v>
      </c>
      <c r="M43" s="187"/>
      <c r="N43" s="187"/>
      <c r="O43" s="187"/>
      <c r="P43" s="187"/>
      <c r="Q43" s="187"/>
    </row>
    <row r="44" spans="1:17" s="104" customFormat="1" ht="15" outlineLevel="1">
      <c r="A44" s="172"/>
      <c r="B44" s="183" t="s">
        <v>302</v>
      </c>
      <c r="C44" s="135" t="s">
        <v>256</v>
      </c>
      <c r="D44" s="188" t="s">
        <v>141</v>
      </c>
      <c r="E44" s="214">
        <f t="shared" si="1"/>
        <v>10</v>
      </c>
      <c r="F44" s="185"/>
      <c r="G44" s="186"/>
      <c r="H44" s="240"/>
      <c r="I44" s="151"/>
      <c r="J44" s="187"/>
      <c r="K44" s="209"/>
      <c r="L44" s="209">
        <v>10</v>
      </c>
      <c r="M44" s="187"/>
      <c r="N44" s="187"/>
      <c r="O44" s="187"/>
      <c r="P44" s="187"/>
      <c r="Q44" s="187"/>
    </row>
    <row r="45" spans="1:17" s="104" customFormat="1" ht="15" outlineLevel="1">
      <c r="A45" s="172"/>
      <c r="B45" s="183" t="s">
        <v>406</v>
      </c>
      <c r="C45" s="135" t="s">
        <v>257</v>
      </c>
      <c r="D45" s="188" t="s">
        <v>141</v>
      </c>
      <c r="E45" s="214">
        <f t="shared" si="1"/>
        <v>10</v>
      </c>
      <c r="F45" s="185"/>
      <c r="G45" s="186"/>
      <c r="H45" s="240"/>
      <c r="I45" s="151"/>
      <c r="J45" s="187"/>
      <c r="K45" s="209"/>
      <c r="L45" s="209">
        <v>10</v>
      </c>
      <c r="M45" s="187"/>
      <c r="N45" s="187"/>
      <c r="O45" s="187"/>
      <c r="P45" s="187"/>
      <c r="Q45" s="187"/>
    </row>
    <row r="46" spans="1:17" s="104" customFormat="1" ht="15" outlineLevel="1">
      <c r="A46" s="172"/>
      <c r="B46" s="183" t="s">
        <v>407</v>
      </c>
      <c r="C46" s="135" t="s">
        <v>258</v>
      </c>
      <c r="D46" s="188" t="s">
        <v>141</v>
      </c>
      <c r="E46" s="214">
        <f t="shared" si="1"/>
        <v>10</v>
      </c>
      <c r="F46" s="185"/>
      <c r="G46" s="186"/>
      <c r="H46" s="240"/>
      <c r="I46" s="151"/>
      <c r="J46" s="187"/>
      <c r="K46" s="209"/>
      <c r="L46" s="209">
        <v>10</v>
      </c>
      <c r="M46" s="187"/>
      <c r="N46" s="187"/>
      <c r="O46" s="187"/>
      <c r="P46" s="187"/>
      <c r="Q46" s="187"/>
    </row>
    <row r="47" spans="2:9" ht="47.25" customHeight="1">
      <c r="B47" s="118">
        <v>3</v>
      </c>
      <c r="C47" s="81" t="s">
        <v>264</v>
      </c>
      <c r="D47" s="82" t="s">
        <v>66</v>
      </c>
      <c r="E47" s="141"/>
      <c r="F47" s="121"/>
      <c r="G47" s="102"/>
      <c r="H47" s="82" t="s">
        <v>263</v>
      </c>
      <c r="I47" s="206" t="s">
        <v>421</v>
      </c>
    </row>
    <row r="48" spans="1:17" s="104" customFormat="1" ht="15" outlineLevel="1">
      <c r="A48" s="172"/>
      <c r="B48" s="183" t="s">
        <v>303</v>
      </c>
      <c r="C48" s="231" t="s">
        <v>150</v>
      </c>
      <c r="D48" s="227" t="s">
        <v>123</v>
      </c>
      <c r="E48" s="214">
        <f t="shared" si="1"/>
        <v>177.39</v>
      </c>
      <c r="F48" s="185"/>
      <c r="G48" s="186"/>
      <c r="H48" s="240"/>
      <c r="I48" s="209">
        <v>177.39</v>
      </c>
      <c r="J48" s="187"/>
      <c r="K48" s="187"/>
      <c r="L48" s="187"/>
      <c r="M48" s="187"/>
      <c r="N48" s="187"/>
      <c r="O48" s="187"/>
      <c r="P48" s="187"/>
      <c r="Q48" s="187"/>
    </row>
    <row r="49" spans="1:17" s="104" customFormat="1" ht="15" outlineLevel="1">
      <c r="A49" s="172"/>
      <c r="B49" s="183" t="s">
        <v>304</v>
      </c>
      <c r="C49" s="231" t="s">
        <v>197</v>
      </c>
      <c r="D49" s="227" t="s">
        <v>123</v>
      </c>
      <c r="E49" s="228">
        <f t="shared" si="1"/>
        <v>32.68</v>
      </c>
      <c r="F49" s="190"/>
      <c r="G49" s="191"/>
      <c r="H49" s="227"/>
      <c r="I49" s="209">
        <v>32.68</v>
      </c>
      <c r="J49" s="187"/>
      <c r="K49" s="187"/>
      <c r="L49" s="187"/>
      <c r="M49" s="187"/>
      <c r="N49" s="187"/>
      <c r="O49" s="187"/>
      <c r="P49" s="187"/>
      <c r="Q49" s="187"/>
    </row>
    <row r="50" spans="1:17" s="104" customFormat="1" ht="15" outlineLevel="1">
      <c r="A50" s="172"/>
      <c r="B50" s="183" t="s">
        <v>305</v>
      </c>
      <c r="C50" s="231" t="s">
        <v>251</v>
      </c>
      <c r="D50" s="227" t="s">
        <v>123</v>
      </c>
      <c r="E50" s="214">
        <f t="shared" si="1"/>
        <v>6.32</v>
      </c>
      <c r="F50" s="185"/>
      <c r="G50" s="186"/>
      <c r="H50" s="240"/>
      <c r="I50" s="209">
        <v>6.32</v>
      </c>
      <c r="J50" s="187"/>
      <c r="K50" s="187"/>
      <c r="L50" s="187"/>
      <c r="M50" s="187"/>
      <c r="N50" s="187"/>
      <c r="O50" s="187"/>
      <c r="P50" s="187"/>
      <c r="Q50" s="187"/>
    </row>
    <row r="51" spans="1:17" s="239" customFormat="1" ht="15" outlineLevel="1">
      <c r="A51" s="232"/>
      <c r="B51" s="183" t="s">
        <v>306</v>
      </c>
      <c r="C51" s="233" t="s">
        <v>158</v>
      </c>
      <c r="D51" s="234" t="s">
        <v>123</v>
      </c>
      <c r="E51" s="235">
        <f t="shared" si="1"/>
        <v>13.94</v>
      </c>
      <c r="F51" s="236"/>
      <c r="G51" s="237"/>
      <c r="H51" s="241"/>
      <c r="I51" s="209">
        <v>13.94</v>
      </c>
      <c r="J51" s="238"/>
      <c r="K51" s="238"/>
      <c r="L51" s="238"/>
      <c r="M51" s="238"/>
      <c r="N51" s="238"/>
      <c r="O51" s="238"/>
      <c r="P51" s="238"/>
      <c r="Q51" s="238"/>
    </row>
    <row r="52" spans="1:17" s="104" customFormat="1" ht="15" outlineLevel="1">
      <c r="A52" s="172"/>
      <c r="B52" s="183"/>
      <c r="C52" s="226" t="s">
        <v>261</v>
      </c>
      <c r="D52" s="227"/>
      <c r="E52" s="228">
        <f t="shared" si="1"/>
        <v>0</v>
      </c>
      <c r="F52" s="190"/>
      <c r="G52" s="191"/>
      <c r="H52" s="227"/>
      <c r="I52" s="209"/>
      <c r="J52" s="187"/>
      <c r="K52" s="187"/>
      <c r="L52" s="187"/>
      <c r="M52" s="187"/>
      <c r="N52" s="187"/>
      <c r="O52" s="187"/>
      <c r="P52" s="187"/>
      <c r="Q52" s="187"/>
    </row>
    <row r="53" spans="1:17" s="104" customFormat="1" ht="15" outlineLevel="1">
      <c r="A53" s="172"/>
      <c r="B53" s="183" t="s">
        <v>307</v>
      </c>
      <c r="C53" s="226" t="s">
        <v>392</v>
      </c>
      <c r="D53" s="227" t="s">
        <v>160</v>
      </c>
      <c r="E53" s="228">
        <f t="shared" si="1"/>
        <v>111.94</v>
      </c>
      <c r="F53" s="190"/>
      <c r="G53" s="191"/>
      <c r="H53" s="227"/>
      <c r="I53" s="209">
        <v>111.94</v>
      </c>
      <c r="J53" s="187"/>
      <c r="K53" s="187"/>
      <c r="L53" s="187"/>
      <c r="M53" s="187"/>
      <c r="N53" s="187"/>
      <c r="O53" s="187"/>
      <c r="P53" s="187"/>
      <c r="Q53" s="187"/>
    </row>
    <row r="54" spans="1:17" s="104" customFormat="1" ht="15" outlineLevel="1">
      <c r="A54" s="172"/>
      <c r="B54" s="183" t="s">
        <v>417</v>
      </c>
      <c r="C54" s="226" t="s">
        <v>393</v>
      </c>
      <c r="D54" s="227" t="s">
        <v>160</v>
      </c>
      <c r="E54" s="228">
        <f t="shared" si="1"/>
        <v>1487.13</v>
      </c>
      <c r="F54" s="190"/>
      <c r="G54" s="191"/>
      <c r="H54" s="227"/>
      <c r="I54" s="209">
        <v>1487.13</v>
      </c>
      <c r="J54" s="187"/>
      <c r="K54" s="187"/>
      <c r="L54" s="187"/>
      <c r="M54" s="187"/>
      <c r="N54" s="187"/>
      <c r="O54" s="187"/>
      <c r="P54" s="187"/>
      <c r="Q54" s="187"/>
    </row>
    <row r="55" spans="1:17" s="239" customFormat="1" ht="15" outlineLevel="1">
      <c r="A55" s="232"/>
      <c r="B55" s="183" t="s">
        <v>418</v>
      </c>
      <c r="C55" s="233" t="s">
        <v>396</v>
      </c>
      <c r="D55" s="234" t="s">
        <v>123</v>
      </c>
      <c r="E55" s="235">
        <v>18.86</v>
      </c>
      <c r="F55" s="236"/>
      <c r="G55" s="237"/>
      <c r="H55" s="241"/>
      <c r="I55" s="209"/>
      <c r="J55" s="238"/>
      <c r="K55" s="238"/>
      <c r="L55" s="238"/>
      <c r="M55" s="238"/>
      <c r="N55" s="238"/>
      <c r="O55" s="238"/>
      <c r="P55" s="238"/>
      <c r="Q55" s="238"/>
    </row>
    <row r="56" spans="1:17" s="239" customFormat="1" ht="15" outlineLevel="1">
      <c r="A56" s="232"/>
      <c r="B56" s="183" t="s">
        <v>419</v>
      </c>
      <c r="C56" s="233" t="s">
        <v>394</v>
      </c>
      <c r="D56" s="234" t="s">
        <v>144</v>
      </c>
      <c r="E56" s="235">
        <v>210.56</v>
      </c>
      <c r="F56" s="236"/>
      <c r="G56" s="237"/>
      <c r="H56" s="241"/>
      <c r="I56" s="209"/>
      <c r="J56" s="238"/>
      <c r="K56" s="238"/>
      <c r="L56" s="238"/>
      <c r="M56" s="238"/>
      <c r="N56" s="238"/>
      <c r="O56" s="238"/>
      <c r="P56" s="238"/>
      <c r="Q56" s="238"/>
    </row>
    <row r="57" spans="1:17" s="239" customFormat="1" ht="15" outlineLevel="1">
      <c r="A57" s="232"/>
      <c r="B57" s="183" t="s">
        <v>420</v>
      </c>
      <c r="C57" s="233" t="s">
        <v>395</v>
      </c>
      <c r="D57" s="234" t="s">
        <v>144</v>
      </c>
      <c r="E57" s="235">
        <v>188.08</v>
      </c>
      <c r="F57" s="236"/>
      <c r="G57" s="237"/>
      <c r="H57" s="241"/>
      <c r="I57" s="209"/>
      <c r="J57" s="238"/>
      <c r="K57" s="238"/>
      <c r="L57" s="238"/>
      <c r="M57" s="238"/>
      <c r="N57" s="238"/>
      <c r="O57" s="238"/>
      <c r="P57" s="238"/>
      <c r="Q57" s="238"/>
    </row>
    <row r="58" spans="2:12" ht="49.5" customHeight="1">
      <c r="B58" s="124">
        <v>4</v>
      </c>
      <c r="C58" s="109" t="s">
        <v>435</v>
      </c>
      <c r="D58" s="110" t="s">
        <v>123</v>
      </c>
      <c r="E58" s="142"/>
      <c r="F58" s="127"/>
      <c r="G58" s="111"/>
      <c r="H58" s="82" t="s">
        <v>263</v>
      </c>
      <c r="I58" s="206" t="s">
        <v>274</v>
      </c>
      <c r="J58" s="206" t="s">
        <v>438</v>
      </c>
      <c r="K58" s="206" t="s">
        <v>446</v>
      </c>
      <c r="L58" s="206" t="s">
        <v>447</v>
      </c>
    </row>
    <row r="59" spans="1:17" s="104" customFormat="1" ht="15" outlineLevel="1">
      <c r="A59" s="172"/>
      <c r="B59" s="189" t="s">
        <v>308</v>
      </c>
      <c r="C59" s="135" t="s">
        <v>150</v>
      </c>
      <c r="D59" s="188" t="s">
        <v>123</v>
      </c>
      <c r="E59" s="214">
        <f t="shared" si="1"/>
        <v>72.66</v>
      </c>
      <c r="F59" s="190"/>
      <c r="G59" s="191"/>
      <c r="H59" s="227"/>
      <c r="I59" s="208">
        <v>26.97</v>
      </c>
      <c r="J59" s="209">
        <v>6.53</v>
      </c>
      <c r="K59" s="209">
        <v>6.53</v>
      </c>
      <c r="L59" s="209">
        <v>32.63</v>
      </c>
      <c r="M59" s="187"/>
      <c r="N59" s="187"/>
      <c r="O59" s="187"/>
      <c r="P59" s="187"/>
      <c r="Q59" s="187"/>
    </row>
    <row r="60" spans="1:17" s="104" customFormat="1" ht="15" outlineLevel="1">
      <c r="A60" s="172"/>
      <c r="B60" s="189" t="s">
        <v>310</v>
      </c>
      <c r="C60" s="135" t="s">
        <v>243</v>
      </c>
      <c r="D60" s="188" t="s">
        <v>123</v>
      </c>
      <c r="E60" s="214">
        <f t="shared" si="1"/>
        <v>12.780000000000001</v>
      </c>
      <c r="F60" s="190"/>
      <c r="G60" s="191"/>
      <c r="H60" s="227"/>
      <c r="I60" s="208">
        <v>4.65</v>
      </c>
      <c r="J60" s="209">
        <v>1.16</v>
      </c>
      <c r="K60" s="209">
        <v>1.16</v>
      </c>
      <c r="L60" s="209">
        <v>5.81</v>
      </c>
      <c r="M60" s="187"/>
      <c r="N60" s="187"/>
      <c r="O60" s="187"/>
      <c r="P60" s="187"/>
      <c r="Q60" s="187"/>
    </row>
    <row r="61" spans="1:17" s="104" customFormat="1" ht="15" outlineLevel="1">
      <c r="A61" s="172"/>
      <c r="B61" s="189" t="s">
        <v>312</v>
      </c>
      <c r="C61" s="135" t="s">
        <v>244</v>
      </c>
      <c r="D61" s="188" t="s">
        <v>123</v>
      </c>
      <c r="E61" s="214">
        <f t="shared" si="1"/>
        <v>5.550000000000001</v>
      </c>
      <c r="F61" s="190"/>
      <c r="G61" s="191"/>
      <c r="H61" s="227"/>
      <c r="I61" s="208">
        <v>2.4000000000000004</v>
      </c>
      <c r="J61" s="209">
        <v>0.45</v>
      </c>
      <c r="K61" s="209">
        <v>0.45</v>
      </c>
      <c r="L61" s="209">
        <v>2.25</v>
      </c>
      <c r="M61" s="187"/>
      <c r="N61" s="187"/>
      <c r="O61" s="187"/>
      <c r="P61" s="187"/>
      <c r="Q61" s="187"/>
    </row>
    <row r="62" spans="1:17" s="104" customFormat="1" ht="15" outlineLevel="1">
      <c r="A62" s="172"/>
      <c r="B62" s="189" t="s">
        <v>309</v>
      </c>
      <c r="C62" s="135" t="s">
        <v>245</v>
      </c>
      <c r="D62" s="188" t="s">
        <v>160</v>
      </c>
      <c r="E62" s="214">
        <f t="shared" si="1"/>
        <v>286.72</v>
      </c>
      <c r="F62" s="190"/>
      <c r="G62" s="191"/>
      <c r="H62" s="227"/>
      <c r="I62" s="208">
        <v>123.2</v>
      </c>
      <c r="J62" s="209">
        <v>23.36</v>
      </c>
      <c r="K62" s="209">
        <v>23.36</v>
      </c>
      <c r="L62" s="209">
        <v>116.8</v>
      </c>
      <c r="M62" s="187"/>
      <c r="N62" s="187"/>
      <c r="O62" s="187"/>
      <c r="P62" s="187"/>
      <c r="Q62" s="187"/>
    </row>
    <row r="63" spans="1:17" s="104" customFormat="1" ht="15" outlineLevel="1">
      <c r="A63" s="172"/>
      <c r="B63" s="189" t="s">
        <v>313</v>
      </c>
      <c r="C63" s="135" t="s">
        <v>246</v>
      </c>
      <c r="D63" s="188" t="s">
        <v>160</v>
      </c>
      <c r="E63" s="214">
        <f t="shared" si="1"/>
        <v>91.06</v>
      </c>
      <c r="F63" s="190"/>
      <c r="G63" s="191"/>
      <c r="H63" s="227"/>
      <c r="I63" s="208">
        <v>33.1</v>
      </c>
      <c r="J63" s="209">
        <v>8.28</v>
      </c>
      <c r="K63" s="209">
        <v>8.28</v>
      </c>
      <c r="L63" s="209">
        <v>41.4</v>
      </c>
      <c r="M63" s="187"/>
      <c r="N63" s="187"/>
      <c r="O63" s="187"/>
      <c r="P63" s="187"/>
      <c r="Q63" s="187"/>
    </row>
    <row r="64" spans="1:17" s="104" customFormat="1" ht="15" outlineLevel="1">
      <c r="A64" s="172"/>
      <c r="B64" s="189" t="s">
        <v>311</v>
      </c>
      <c r="C64" s="135" t="s">
        <v>247</v>
      </c>
      <c r="D64" s="188" t="s">
        <v>123</v>
      </c>
      <c r="E64" s="214">
        <f t="shared" si="1"/>
        <v>17.560000000000002</v>
      </c>
      <c r="F64" s="190"/>
      <c r="G64" s="191"/>
      <c r="H64" s="227"/>
      <c r="I64" s="208">
        <v>8.88</v>
      </c>
      <c r="J64" s="209">
        <v>1.24</v>
      </c>
      <c r="K64" s="209">
        <v>1.24</v>
      </c>
      <c r="L64" s="209">
        <v>6.2</v>
      </c>
      <c r="M64" s="187"/>
      <c r="N64" s="187"/>
      <c r="O64" s="187"/>
      <c r="P64" s="187"/>
      <c r="Q64" s="187"/>
    </row>
    <row r="65" spans="1:17" s="104" customFormat="1" ht="15" outlineLevel="1">
      <c r="A65" s="172"/>
      <c r="B65" s="189" t="s">
        <v>314</v>
      </c>
      <c r="C65" s="135" t="s">
        <v>248</v>
      </c>
      <c r="D65" s="188" t="s">
        <v>144</v>
      </c>
      <c r="E65" s="214">
        <f t="shared" si="1"/>
        <v>146.44</v>
      </c>
      <c r="F65" s="190"/>
      <c r="G65" s="191"/>
      <c r="H65" s="227"/>
      <c r="I65" s="208">
        <v>47.31999999999999</v>
      </c>
      <c r="J65" s="209">
        <v>14.16</v>
      </c>
      <c r="K65" s="209">
        <v>14.16</v>
      </c>
      <c r="L65" s="209">
        <v>70.8</v>
      </c>
      <c r="M65" s="187"/>
      <c r="N65" s="187"/>
      <c r="O65" s="187"/>
      <c r="P65" s="187"/>
      <c r="Q65" s="187"/>
    </row>
    <row r="66" spans="1:17" s="104" customFormat="1" ht="15" outlineLevel="1">
      <c r="A66" s="172"/>
      <c r="B66" s="189" t="s">
        <v>315</v>
      </c>
      <c r="C66" s="135" t="s">
        <v>249</v>
      </c>
      <c r="D66" s="188" t="s">
        <v>164</v>
      </c>
      <c r="E66" s="214">
        <f t="shared" si="1"/>
        <v>58.5</v>
      </c>
      <c r="F66" s="190"/>
      <c r="G66" s="191"/>
      <c r="H66" s="227"/>
      <c r="I66" s="208">
        <v>41</v>
      </c>
      <c r="J66" s="209">
        <v>2.5</v>
      </c>
      <c r="K66" s="209">
        <v>2.5</v>
      </c>
      <c r="L66" s="209">
        <v>12.5</v>
      </c>
      <c r="M66" s="187"/>
      <c r="N66" s="187"/>
      <c r="O66" s="187"/>
      <c r="P66" s="187"/>
      <c r="Q66" s="187"/>
    </row>
    <row r="67" spans="1:17" s="104" customFormat="1" ht="15" outlineLevel="1">
      <c r="A67" s="172"/>
      <c r="B67" s="189" t="s">
        <v>316</v>
      </c>
      <c r="C67" s="135" t="s">
        <v>250</v>
      </c>
      <c r="D67" s="188" t="s">
        <v>141</v>
      </c>
      <c r="E67" s="214">
        <f t="shared" si="1"/>
        <v>33</v>
      </c>
      <c r="F67" s="190"/>
      <c r="G67" s="191"/>
      <c r="H67" s="227"/>
      <c r="I67" s="208">
        <v>12</v>
      </c>
      <c r="J67" s="209">
        <v>3</v>
      </c>
      <c r="K67" s="209">
        <v>3</v>
      </c>
      <c r="L67" s="209">
        <v>15</v>
      </c>
      <c r="M67" s="187"/>
      <c r="N67" s="187"/>
      <c r="O67" s="187"/>
      <c r="P67" s="187"/>
      <c r="Q67" s="187"/>
    </row>
    <row r="68" spans="1:17" s="104" customFormat="1" ht="15" outlineLevel="1">
      <c r="A68" s="172"/>
      <c r="B68" s="189" t="s">
        <v>436</v>
      </c>
      <c r="C68" s="230" t="s">
        <v>437</v>
      </c>
      <c r="D68" s="188" t="s">
        <v>164</v>
      </c>
      <c r="E68" s="214">
        <f t="shared" si="1"/>
        <v>3.5</v>
      </c>
      <c r="F68" s="190"/>
      <c r="G68" s="191"/>
      <c r="H68" s="227"/>
      <c r="I68" s="208"/>
      <c r="J68" s="209">
        <v>0.5</v>
      </c>
      <c r="K68" s="209">
        <v>0.5</v>
      </c>
      <c r="L68" s="209">
        <v>2.5</v>
      </c>
      <c r="M68" s="187"/>
      <c r="N68" s="187"/>
      <c r="O68" s="187"/>
      <c r="P68" s="187"/>
      <c r="Q68" s="187"/>
    </row>
    <row r="69" spans="2:17" s="225" customFormat="1" ht="21.75" customHeight="1">
      <c r="B69" s="220" t="s">
        <v>20</v>
      </c>
      <c r="C69" s="221" t="s">
        <v>242</v>
      </c>
      <c r="D69" s="220"/>
      <c r="E69" s="222"/>
      <c r="F69" s="220"/>
      <c r="G69" s="220"/>
      <c r="H69" s="220"/>
      <c r="I69" s="223"/>
      <c r="J69" s="224"/>
      <c r="K69" s="224"/>
      <c r="L69" s="224"/>
      <c r="M69" s="224"/>
      <c r="N69" s="224"/>
      <c r="O69" s="224"/>
      <c r="P69" s="224"/>
      <c r="Q69" s="224"/>
    </row>
    <row r="70" spans="2:17" s="162" customFormat="1" ht="15.75" outlineLevel="1">
      <c r="B70" s="192" t="s">
        <v>370</v>
      </c>
      <c r="C70" s="166" t="s">
        <v>317</v>
      </c>
      <c r="D70" s="165"/>
      <c r="E70" s="193"/>
      <c r="F70" s="138"/>
      <c r="G70" s="138"/>
      <c r="H70" s="138"/>
      <c r="I70" s="163"/>
      <c r="J70" s="164"/>
      <c r="K70" s="164"/>
      <c r="L70" s="164"/>
      <c r="M70" s="164"/>
      <c r="N70" s="164"/>
      <c r="O70" s="164"/>
      <c r="P70" s="164"/>
      <c r="Q70" s="164"/>
    </row>
    <row r="71" spans="2:17" s="137" customFormat="1" ht="15" outlineLevel="1">
      <c r="B71" s="198">
        <v>1</v>
      </c>
      <c r="C71" s="131" t="s">
        <v>150</v>
      </c>
      <c r="D71" s="132" t="s">
        <v>123</v>
      </c>
      <c r="E71" s="212">
        <v>65.447625</v>
      </c>
      <c r="F71" s="138"/>
      <c r="G71" s="138"/>
      <c r="H71" s="138"/>
      <c r="I71" s="149"/>
      <c r="J71" s="150"/>
      <c r="K71" s="150"/>
      <c r="L71" s="150"/>
      <c r="M71" s="150"/>
      <c r="N71" s="150"/>
      <c r="O71" s="150"/>
      <c r="P71" s="150"/>
      <c r="Q71" s="150"/>
    </row>
    <row r="72" spans="2:17" s="137" customFormat="1" ht="15" outlineLevel="1">
      <c r="B72" s="198">
        <v>2</v>
      </c>
      <c r="C72" s="131" t="s">
        <v>226</v>
      </c>
      <c r="D72" s="132" t="s">
        <v>123</v>
      </c>
      <c r="E72" s="212">
        <v>121.86</v>
      </c>
      <c r="F72" s="138"/>
      <c r="G72" s="138"/>
      <c r="H72" s="138"/>
      <c r="I72" s="149"/>
      <c r="J72" s="150"/>
      <c r="K72" s="150"/>
      <c r="L72" s="150"/>
      <c r="M72" s="150"/>
      <c r="N72" s="150"/>
      <c r="O72" s="150"/>
      <c r="P72" s="150"/>
      <c r="Q72" s="150"/>
    </row>
    <row r="73" spans="2:17" s="137" customFormat="1" ht="15" outlineLevel="1">
      <c r="B73" s="198">
        <v>3</v>
      </c>
      <c r="C73" s="131" t="s">
        <v>227</v>
      </c>
      <c r="D73" s="132" t="s">
        <v>123</v>
      </c>
      <c r="E73" s="212">
        <v>36.6</v>
      </c>
      <c r="F73" s="138"/>
      <c r="G73" s="138"/>
      <c r="H73" s="138"/>
      <c r="I73" s="149"/>
      <c r="J73" s="150"/>
      <c r="K73" s="150"/>
      <c r="L73" s="150"/>
      <c r="M73" s="150"/>
      <c r="N73" s="150"/>
      <c r="O73" s="150"/>
      <c r="P73" s="150"/>
      <c r="Q73" s="150"/>
    </row>
    <row r="74" spans="2:17" s="137" customFormat="1" ht="15" outlineLevel="1">
      <c r="B74" s="198">
        <v>4</v>
      </c>
      <c r="C74" s="131" t="s">
        <v>158</v>
      </c>
      <c r="D74" s="132" t="s">
        <v>123</v>
      </c>
      <c r="E74" s="212">
        <v>11.945</v>
      </c>
      <c r="F74" s="138"/>
      <c r="G74" s="138"/>
      <c r="H74" s="138"/>
      <c r="I74" s="149"/>
      <c r="J74" s="150"/>
      <c r="K74" s="150"/>
      <c r="L74" s="150"/>
      <c r="M74" s="150"/>
      <c r="N74" s="150"/>
      <c r="O74" s="150"/>
      <c r="P74" s="150"/>
      <c r="Q74" s="150"/>
    </row>
    <row r="75" spans="2:17" s="137" customFormat="1" ht="15" outlineLevel="1">
      <c r="B75" s="198">
        <v>5</v>
      </c>
      <c r="C75" s="131" t="s">
        <v>228</v>
      </c>
      <c r="D75" s="132" t="s">
        <v>123</v>
      </c>
      <c r="E75" s="212">
        <v>2.6381249999999996</v>
      </c>
      <c r="F75" s="138"/>
      <c r="G75" s="138"/>
      <c r="H75" s="138"/>
      <c r="I75" s="149"/>
      <c r="J75" s="150"/>
      <c r="K75" s="150"/>
      <c r="L75" s="150"/>
      <c r="M75" s="150"/>
      <c r="N75" s="150"/>
      <c r="O75" s="150"/>
      <c r="P75" s="150"/>
      <c r="Q75" s="150"/>
    </row>
    <row r="76" spans="2:17" s="137" customFormat="1" ht="15" outlineLevel="1">
      <c r="B76" s="198">
        <v>6</v>
      </c>
      <c r="C76" s="131" t="s">
        <v>229</v>
      </c>
      <c r="D76" s="132" t="s">
        <v>123</v>
      </c>
      <c r="E76" s="212">
        <v>31.439999999999994</v>
      </c>
      <c r="F76" s="138"/>
      <c r="G76" s="138"/>
      <c r="H76" s="138"/>
      <c r="I76" s="149"/>
      <c r="J76" s="150"/>
      <c r="K76" s="150"/>
      <c r="L76" s="150"/>
      <c r="M76" s="150"/>
      <c r="N76" s="150"/>
      <c r="O76" s="150"/>
      <c r="P76" s="150"/>
      <c r="Q76" s="150"/>
    </row>
    <row r="77" spans="2:17" s="137" customFormat="1" ht="15" outlineLevel="1">
      <c r="B77" s="198">
        <v>7</v>
      </c>
      <c r="C77" s="131" t="s">
        <v>230</v>
      </c>
      <c r="D77" s="132" t="s">
        <v>123</v>
      </c>
      <c r="E77" s="212">
        <v>86.951</v>
      </c>
      <c r="F77" s="138"/>
      <c r="G77" s="138"/>
      <c r="H77" s="138"/>
      <c r="I77" s="149"/>
      <c r="J77" s="150"/>
      <c r="K77" s="150"/>
      <c r="L77" s="150"/>
      <c r="M77" s="150"/>
      <c r="N77" s="150"/>
      <c r="O77" s="150"/>
      <c r="P77" s="150"/>
      <c r="Q77" s="150"/>
    </row>
    <row r="78" spans="2:17" s="137" customFormat="1" ht="15" outlineLevel="1">
      <c r="B78" s="198">
        <v>8</v>
      </c>
      <c r="C78" s="131" t="s">
        <v>231</v>
      </c>
      <c r="D78" s="132" t="s">
        <v>123</v>
      </c>
      <c r="E78" s="212">
        <v>1.2507400000000002</v>
      </c>
      <c r="F78" s="138"/>
      <c r="G78" s="138"/>
      <c r="H78" s="138"/>
      <c r="I78" s="149"/>
      <c r="J78" s="150"/>
      <c r="K78" s="150"/>
      <c r="L78" s="150"/>
      <c r="M78" s="150"/>
      <c r="N78" s="150"/>
      <c r="O78" s="150"/>
      <c r="P78" s="150"/>
      <c r="Q78" s="150"/>
    </row>
    <row r="79" spans="2:17" s="137" customFormat="1" ht="15" outlineLevel="1">
      <c r="B79" s="198">
        <v>9</v>
      </c>
      <c r="C79" s="131" t="s">
        <v>232</v>
      </c>
      <c r="D79" s="132" t="s">
        <v>233</v>
      </c>
      <c r="E79" s="212">
        <v>1065.9037085409377</v>
      </c>
      <c r="F79" s="138"/>
      <c r="G79" s="138"/>
      <c r="H79" s="138"/>
      <c r="I79" s="149"/>
      <c r="J79" s="150"/>
      <c r="K79" s="150"/>
      <c r="L79" s="150"/>
      <c r="M79" s="150"/>
      <c r="N79" s="150"/>
      <c r="O79" s="150"/>
      <c r="P79" s="150"/>
      <c r="Q79" s="150"/>
    </row>
    <row r="80" spans="2:17" s="137" customFormat="1" ht="15" outlineLevel="1">
      <c r="B80" s="198">
        <v>10</v>
      </c>
      <c r="C80" s="131" t="s">
        <v>234</v>
      </c>
      <c r="D80" s="132" t="s">
        <v>144</v>
      </c>
      <c r="E80" s="212">
        <v>0.601203</v>
      </c>
      <c r="F80" s="138"/>
      <c r="G80" s="138"/>
      <c r="H80" s="138"/>
      <c r="I80" s="149"/>
      <c r="J80" s="150"/>
      <c r="K80" s="150"/>
      <c r="L80" s="150"/>
      <c r="M80" s="150"/>
      <c r="N80" s="150"/>
      <c r="O80" s="150"/>
      <c r="P80" s="150"/>
      <c r="Q80" s="150"/>
    </row>
    <row r="81" spans="2:17" s="137" customFormat="1" ht="15" outlineLevel="1">
      <c r="B81" s="198">
        <v>11</v>
      </c>
      <c r="C81" s="131" t="s">
        <v>235</v>
      </c>
      <c r="D81" s="132" t="s">
        <v>144</v>
      </c>
      <c r="E81" s="212">
        <v>565.3000000000001</v>
      </c>
      <c r="F81" s="138"/>
      <c r="G81" s="138"/>
      <c r="H81" s="138"/>
      <c r="I81" s="149"/>
      <c r="J81" s="150"/>
      <c r="K81" s="150"/>
      <c r="L81" s="150"/>
      <c r="M81" s="150"/>
      <c r="N81" s="150"/>
      <c r="O81" s="150"/>
      <c r="P81" s="150"/>
      <c r="Q81" s="150"/>
    </row>
    <row r="82" spans="2:17" s="137" customFormat="1" ht="15" outlineLevel="1">
      <c r="B82" s="198">
        <v>12</v>
      </c>
      <c r="C82" s="131" t="s">
        <v>236</v>
      </c>
      <c r="D82" s="132" t="s">
        <v>144</v>
      </c>
      <c r="E82" s="212">
        <v>144</v>
      </c>
      <c r="F82" s="138"/>
      <c r="G82" s="138"/>
      <c r="H82" s="138"/>
      <c r="I82" s="149"/>
      <c r="J82" s="150"/>
      <c r="K82" s="150"/>
      <c r="L82" s="150"/>
      <c r="M82" s="150"/>
      <c r="N82" s="150"/>
      <c r="O82" s="150"/>
      <c r="P82" s="150"/>
      <c r="Q82" s="150"/>
    </row>
    <row r="83" spans="2:17" s="137" customFormat="1" ht="15" outlineLevel="1">
      <c r="B83" s="198">
        <v>13</v>
      </c>
      <c r="C83" s="131" t="s">
        <v>318</v>
      </c>
      <c r="D83" s="132" t="s">
        <v>144</v>
      </c>
      <c r="E83" s="212">
        <v>212.8</v>
      </c>
      <c r="F83" s="138"/>
      <c r="G83" s="138"/>
      <c r="H83" s="138"/>
      <c r="I83" s="149"/>
      <c r="J83" s="150"/>
      <c r="K83" s="150"/>
      <c r="L83" s="150"/>
      <c r="M83" s="150"/>
      <c r="N83" s="150"/>
      <c r="O83" s="150"/>
      <c r="P83" s="150"/>
      <c r="Q83" s="150"/>
    </row>
    <row r="84" spans="2:17" s="137" customFormat="1" ht="15" outlineLevel="1">
      <c r="B84" s="198">
        <v>14</v>
      </c>
      <c r="C84" s="131" t="s">
        <v>319</v>
      </c>
      <c r="D84" s="132" t="s">
        <v>141</v>
      </c>
      <c r="E84" s="212">
        <v>14</v>
      </c>
      <c r="F84" s="138"/>
      <c r="G84" s="138"/>
      <c r="H84" s="138"/>
      <c r="I84" s="149"/>
      <c r="J84" s="150"/>
      <c r="K84" s="150"/>
      <c r="L84" s="150"/>
      <c r="M84" s="150"/>
      <c r="N84" s="150"/>
      <c r="O84" s="150"/>
      <c r="P84" s="150"/>
      <c r="Q84" s="150"/>
    </row>
    <row r="85" spans="2:17" s="137" customFormat="1" ht="15" outlineLevel="1">
      <c r="B85" s="198">
        <v>15</v>
      </c>
      <c r="C85" s="131" t="s">
        <v>237</v>
      </c>
      <c r="D85" s="132" t="s">
        <v>233</v>
      </c>
      <c r="E85" s="212">
        <v>2068.004</v>
      </c>
      <c r="F85" s="138"/>
      <c r="G85" s="138"/>
      <c r="H85" s="138"/>
      <c r="I85" s="149"/>
      <c r="J85" s="150"/>
      <c r="K85" s="150"/>
      <c r="L85" s="150"/>
      <c r="M85" s="150"/>
      <c r="N85" s="150"/>
      <c r="O85" s="150"/>
      <c r="P85" s="150"/>
      <c r="Q85" s="150"/>
    </row>
    <row r="86" spans="2:17" s="137" customFormat="1" ht="15" outlineLevel="1">
      <c r="B86" s="198">
        <v>16</v>
      </c>
      <c r="C86" s="131" t="s">
        <v>238</v>
      </c>
      <c r="D86" s="132" t="s">
        <v>144</v>
      </c>
      <c r="E86" s="212">
        <v>598.3199999999999</v>
      </c>
      <c r="F86" s="138"/>
      <c r="G86" s="138"/>
      <c r="H86" s="138"/>
      <c r="I86" s="149"/>
      <c r="J86" s="150"/>
      <c r="K86" s="150"/>
      <c r="L86" s="150"/>
      <c r="M86" s="150"/>
      <c r="N86" s="150"/>
      <c r="O86" s="150"/>
      <c r="P86" s="150"/>
      <c r="Q86" s="150"/>
    </row>
    <row r="87" spans="2:17" s="137" customFormat="1" ht="15" outlineLevel="1">
      <c r="B87" s="198">
        <v>17</v>
      </c>
      <c r="C87" s="131" t="s">
        <v>320</v>
      </c>
      <c r="D87" s="132" t="s">
        <v>144</v>
      </c>
      <c r="E87" s="212">
        <v>288</v>
      </c>
      <c r="F87" s="138"/>
      <c r="G87" s="138"/>
      <c r="H87" s="138"/>
      <c r="I87" s="149"/>
      <c r="J87" s="150"/>
      <c r="K87" s="150"/>
      <c r="L87" s="150"/>
      <c r="M87" s="150"/>
      <c r="N87" s="150"/>
      <c r="O87" s="150"/>
      <c r="P87" s="150"/>
      <c r="Q87" s="150"/>
    </row>
    <row r="88" spans="2:17" s="137" customFormat="1" ht="15" outlineLevel="1">
      <c r="B88" s="198">
        <v>18</v>
      </c>
      <c r="C88" s="131" t="s">
        <v>239</v>
      </c>
      <c r="D88" s="132" t="s">
        <v>141</v>
      </c>
      <c r="E88" s="212">
        <v>15</v>
      </c>
      <c r="F88" s="138"/>
      <c r="G88" s="138"/>
      <c r="H88" s="138"/>
      <c r="I88" s="149"/>
      <c r="J88" s="150"/>
      <c r="K88" s="150"/>
      <c r="L88" s="150"/>
      <c r="M88" s="150"/>
      <c r="N88" s="150"/>
      <c r="O88" s="150"/>
      <c r="P88" s="150"/>
      <c r="Q88" s="150"/>
    </row>
    <row r="89" spans="2:17" s="137" customFormat="1" ht="15" outlineLevel="1">
      <c r="B89" s="199">
        <v>19</v>
      </c>
      <c r="C89" s="133" t="s">
        <v>240</v>
      </c>
      <c r="D89" s="134" t="s">
        <v>141</v>
      </c>
      <c r="E89" s="217">
        <v>2</v>
      </c>
      <c r="F89" s="138"/>
      <c r="G89" s="138"/>
      <c r="H89" s="138"/>
      <c r="I89" s="149"/>
      <c r="J89" s="150"/>
      <c r="K89" s="150"/>
      <c r="L89" s="150"/>
      <c r="M89" s="150"/>
      <c r="N89" s="150"/>
      <c r="O89" s="150"/>
      <c r="P89" s="150"/>
      <c r="Q89" s="150"/>
    </row>
    <row r="90" spans="2:17" s="137" customFormat="1" ht="15" outlineLevel="1">
      <c r="B90" s="199">
        <v>20</v>
      </c>
      <c r="C90" s="133" t="s">
        <v>241</v>
      </c>
      <c r="D90" s="134" t="s">
        <v>141</v>
      </c>
      <c r="E90" s="217">
        <v>10</v>
      </c>
      <c r="F90" s="138"/>
      <c r="G90" s="138"/>
      <c r="H90" s="138"/>
      <c r="I90" s="149"/>
      <c r="J90" s="150"/>
      <c r="K90" s="150"/>
      <c r="L90" s="150"/>
      <c r="M90" s="150"/>
      <c r="N90" s="150"/>
      <c r="O90" s="150"/>
      <c r="P90" s="150"/>
      <c r="Q90" s="150"/>
    </row>
    <row r="91" spans="2:17" s="137" customFormat="1" ht="15" outlineLevel="1">
      <c r="B91" s="199">
        <v>21</v>
      </c>
      <c r="C91" s="133" t="s">
        <v>321</v>
      </c>
      <c r="D91" s="134" t="s">
        <v>322</v>
      </c>
      <c r="E91" s="217">
        <v>30.5</v>
      </c>
      <c r="F91" s="138"/>
      <c r="G91" s="138"/>
      <c r="H91" s="138"/>
      <c r="I91" s="149"/>
      <c r="J91" s="150"/>
      <c r="K91" s="150"/>
      <c r="L91" s="150"/>
      <c r="M91" s="150"/>
      <c r="N91" s="150"/>
      <c r="O91" s="150"/>
      <c r="P91" s="150"/>
      <c r="Q91" s="150"/>
    </row>
    <row r="92" spans="2:17" s="137" customFormat="1" ht="15" outlineLevel="1">
      <c r="B92" s="199">
        <v>22</v>
      </c>
      <c r="C92" s="133" t="s">
        <v>250</v>
      </c>
      <c r="D92" s="134" t="s">
        <v>141</v>
      </c>
      <c r="E92" s="217">
        <v>3</v>
      </c>
      <c r="F92" s="138"/>
      <c r="G92" s="138"/>
      <c r="H92" s="138"/>
      <c r="I92" s="149"/>
      <c r="J92" s="150"/>
      <c r="K92" s="150"/>
      <c r="L92" s="150"/>
      <c r="M92" s="150"/>
      <c r="N92" s="150"/>
      <c r="O92" s="150"/>
      <c r="P92" s="150"/>
      <c r="Q92" s="150"/>
    </row>
    <row r="93" spans="2:17" s="162" customFormat="1" ht="15.75" outlineLevel="1">
      <c r="B93" s="194" t="s">
        <v>371</v>
      </c>
      <c r="C93" s="195" t="s">
        <v>323</v>
      </c>
      <c r="D93" s="196"/>
      <c r="E93" s="197"/>
      <c r="F93" s="138"/>
      <c r="G93" s="138"/>
      <c r="H93" s="138"/>
      <c r="I93" s="163"/>
      <c r="J93" s="164"/>
      <c r="K93" s="164"/>
      <c r="L93" s="164"/>
      <c r="M93" s="164"/>
      <c r="N93" s="164"/>
      <c r="O93" s="164"/>
      <c r="P93" s="164"/>
      <c r="Q93" s="164"/>
    </row>
    <row r="94" spans="2:17" s="137" customFormat="1" ht="15" outlineLevel="1">
      <c r="B94" s="199">
        <v>1</v>
      </c>
      <c r="C94" s="133" t="s">
        <v>324</v>
      </c>
      <c r="D94" s="134" t="s">
        <v>325</v>
      </c>
      <c r="E94" s="217">
        <v>4</v>
      </c>
      <c r="F94" s="138"/>
      <c r="G94" s="138"/>
      <c r="H94" s="138"/>
      <c r="I94" s="149"/>
      <c r="J94" s="150"/>
      <c r="K94" s="150"/>
      <c r="L94" s="150"/>
      <c r="M94" s="150"/>
      <c r="N94" s="150"/>
      <c r="O94" s="150"/>
      <c r="P94" s="150"/>
      <c r="Q94" s="150"/>
    </row>
    <row r="95" spans="2:17" s="137" customFormat="1" ht="15" outlineLevel="1">
      <c r="B95" s="199">
        <v>2</v>
      </c>
      <c r="C95" s="133" t="s">
        <v>326</v>
      </c>
      <c r="D95" s="134" t="s">
        <v>325</v>
      </c>
      <c r="E95" s="217">
        <v>6</v>
      </c>
      <c r="F95" s="138"/>
      <c r="G95" s="138"/>
      <c r="H95" s="138"/>
      <c r="I95" s="149"/>
      <c r="J95" s="150"/>
      <c r="K95" s="150"/>
      <c r="L95" s="150"/>
      <c r="M95" s="150"/>
      <c r="N95" s="150"/>
      <c r="O95" s="150"/>
      <c r="P95" s="150"/>
      <c r="Q95" s="150"/>
    </row>
    <row r="96" spans="2:17" s="137" customFormat="1" ht="15" outlineLevel="1">
      <c r="B96" s="199">
        <v>3</v>
      </c>
      <c r="C96" s="133" t="s">
        <v>327</v>
      </c>
      <c r="D96" s="134" t="s">
        <v>325</v>
      </c>
      <c r="E96" s="217">
        <v>20</v>
      </c>
      <c r="F96" s="138"/>
      <c r="G96" s="138"/>
      <c r="H96" s="138"/>
      <c r="I96" s="149"/>
      <c r="J96" s="150"/>
      <c r="K96" s="150"/>
      <c r="L96" s="150"/>
      <c r="M96" s="150"/>
      <c r="N96" s="150"/>
      <c r="O96" s="150"/>
      <c r="P96" s="150"/>
      <c r="Q96" s="150"/>
    </row>
    <row r="97" spans="2:17" s="137" customFormat="1" ht="15" outlineLevel="1">
      <c r="B97" s="199">
        <v>4</v>
      </c>
      <c r="C97" s="133" t="s">
        <v>328</v>
      </c>
      <c r="D97" s="134" t="s">
        <v>141</v>
      </c>
      <c r="E97" s="217">
        <v>5</v>
      </c>
      <c r="F97" s="138"/>
      <c r="G97" s="138"/>
      <c r="H97" s="138"/>
      <c r="I97" s="149"/>
      <c r="J97" s="150"/>
      <c r="K97" s="150"/>
      <c r="L97" s="150"/>
      <c r="M97" s="150"/>
      <c r="N97" s="150"/>
      <c r="O97" s="150"/>
      <c r="P97" s="150"/>
      <c r="Q97" s="150"/>
    </row>
    <row r="98" spans="2:17" s="137" customFormat="1" ht="15" outlineLevel="1">
      <c r="B98" s="199">
        <v>5</v>
      </c>
      <c r="C98" s="133" t="s">
        <v>329</v>
      </c>
      <c r="D98" s="134" t="s">
        <v>141</v>
      </c>
      <c r="E98" s="217">
        <v>10</v>
      </c>
      <c r="F98" s="138"/>
      <c r="G98" s="138"/>
      <c r="H98" s="138"/>
      <c r="I98" s="149"/>
      <c r="J98" s="150"/>
      <c r="K98" s="150"/>
      <c r="L98" s="150"/>
      <c r="M98" s="150"/>
      <c r="N98" s="150"/>
      <c r="O98" s="150"/>
      <c r="P98" s="150"/>
      <c r="Q98" s="150"/>
    </row>
    <row r="99" spans="2:17" s="137" customFormat="1" ht="15" outlineLevel="1">
      <c r="B99" s="199">
        <v>6</v>
      </c>
      <c r="C99" s="133" t="s">
        <v>330</v>
      </c>
      <c r="D99" s="134" t="s">
        <v>331</v>
      </c>
      <c r="E99" s="217">
        <v>20</v>
      </c>
      <c r="F99" s="138"/>
      <c r="G99" s="138"/>
      <c r="H99" s="138"/>
      <c r="I99" s="149"/>
      <c r="J99" s="150"/>
      <c r="K99" s="150"/>
      <c r="L99" s="150"/>
      <c r="M99" s="150"/>
      <c r="N99" s="150"/>
      <c r="O99" s="150"/>
      <c r="P99" s="150"/>
      <c r="Q99" s="150"/>
    </row>
    <row r="100" spans="2:17" s="137" customFormat="1" ht="15" outlineLevel="1">
      <c r="B100" s="199">
        <v>7</v>
      </c>
      <c r="C100" s="133" t="s">
        <v>332</v>
      </c>
      <c r="D100" s="134" t="s">
        <v>331</v>
      </c>
      <c r="E100" s="217">
        <v>5</v>
      </c>
      <c r="F100" s="138"/>
      <c r="G100" s="138"/>
      <c r="H100" s="138"/>
      <c r="I100" s="149"/>
      <c r="J100" s="150"/>
      <c r="K100" s="150"/>
      <c r="L100" s="150"/>
      <c r="M100" s="150"/>
      <c r="N100" s="150"/>
      <c r="O100" s="150"/>
      <c r="P100" s="150"/>
      <c r="Q100" s="150"/>
    </row>
    <row r="101" spans="2:17" s="137" customFormat="1" ht="15" outlineLevel="1">
      <c r="B101" s="199">
        <v>8</v>
      </c>
      <c r="C101" s="133" t="s">
        <v>333</v>
      </c>
      <c r="D101" s="134" t="s">
        <v>331</v>
      </c>
      <c r="E101" s="217">
        <v>5</v>
      </c>
      <c r="F101" s="138"/>
      <c r="G101" s="138"/>
      <c r="H101" s="138"/>
      <c r="I101" s="149"/>
      <c r="J101" s="150"/>
      <c r="K101" s="150"/>
      <c r="L101" s="150"/>
      <c r="M101" s="150"/>
      <c r="N101" s="150"/>
      <c r="O101" s="150"/>
      <c r="P101" s="150"/>
      <c r="Q101" s="150"/>
    </row>
    <row r="102" spans="2:17" s="137" customFormat="1" ht="15" outlineLevel="1">
      <c r="B102" s="199">
        <v>9</v>
      </c>
      <c r="C102" s="133" t="s">
        <v>334</v>
      </c>
      <c r="D102" s="134" t="s">
        <v>331</v>
      </c>
      <c r="E102" s="217">
        <v>5</v>
      </c>
      <c r="F102" s="138"/>
      <c r="G102" s="138"/>
      <c r="H102" s="138"/>
      <c r="I102" s="149"/>
      <c r="J102" s="150"/>
      <c r="K102" s="150"/>
      <c r="L102" s="150"/>
      <c r="M102" s="150"/>
      <c r="N102" s="150"/>
      <c r="O102" s="150"/>
      <c r="P102" s="150"/>
      <c r="Q102" s="150"/>
    </row>
    <row r="103" spans="2:17" s="137" customFormat="1" ht="15" outlineLevel="1">
      <c r="B103" s="199">
        <v>10</v>
      </c>
      <c r="C103" s="133" t="s">
        <v>335</v>
      </c>
      <c r="D103" s="134" t="s">
        <v>331</v>
      </c>
      <c r="E103" s="217">
        <v>10</v>
      </c>
      <c r="F103" s="138"/>
      <c r="G103" s="138"/>
      <c r="H103" s="138"/>
      <c r="I103" s="149"/>
      <c r="J103" s="150"/>
      <c r="K103" s="150"/>
      <c r="L103" s="150"/>
      <c r="M103" s="150"/>
      <c r="N103" s="150"/>
      <c r="O103" s="150"/>
      <c r="P103" s="150"/>
      <c r="Q103" s="150"/>
    </row>
    <row r="104" spans="2:17" s="137" customFormat="1" ht="15" outlineLevel="1">
      <c r="B104" s="199">
        <v>11</v>
      </c>
      <c r="C104" s="133" t="s">
        <v>336</v>
      </c>
      <c r="D104" s="134" t="s">
        <v>141</v>
      </c>
      <c r="E104" s="217">
        <v>5</v>
      </c>
      <c r="F104" s="138"/>
      <c r="G104" s="138"/>
      <c r="H104" s="138"/>
      <c r="I104" s="149"/>
      <c r="J104" s="150"/>
      <c r="K104" s="150"/>
      <c r="L104" s="150"/>
      <c r="M104" s="150"/>
      <c r="N104" s="150"/>
      <c r="O104" s="150"/>
      <c r="P104" s="150"/>
      <c r="Q104" s="150"/>
    </row>
    <row r="105" spans="2:17" s="137" customFormat="1" ht="15" outlineLevel="1">
      <c r="B105" s="199">
        <v>12</v>
      </c>
      <c r="C105" s="133" t="s">
        <v>337</v>
      </c>
      <c r="D105" s="134" t="s">
        <v>141</v>
      </c>
      <c r="E105" s="217">
        <v>5</v>
      </c>
      <c r="F105" s="138"/>
      <c r="G105" s="138"/>
      <c r="H105" s="138"/>
      <c r="I105" s="149"/>
      <c r="J105" s="150"/>
      <c r="K105" s="150"/>
      <c r="L105" s="150"/>
      <c r="M105" s="150"/>
      <c r="N105" s="150"/>
      <c r="O105" s="150"/>
      <c r="P105" s="150"/>
      <c r="Q105" s="150"/>
    </row>
    <row r="106" spans="2:17" s="137" customFormat="1" ht="15" outlineLevel="1">
      <c r="B106" s="199">
        <v>13</v>
      </c>
      <c r="C106" s="133" t="s">
        <v>338</v>
      </c>
      <c r="D106" s="134" t="s">
        <v>141</v>
      </c>
      <c r="E106" s="217">
        <v>2</v>
      </c>
      <c r="F106" s="138"/>
      <c r="G106" s="138"/>
      <c r="H106" s="138"/>
      <c r="I106" s="149"/>
      <c r="J106" s="150"/>
      <c r="K106" s="150"/>
      <c r="L106" s="150"/>
      <c r="M106" s="150"/>
      <c r="N106" s="150"/>
      <c r="O106" s="150"/>
      <c r="P106" s="150"/>
      <c r="Q106" s="150"/>
    </row>
    <row r="107" spans="2:17" s="137" customFormat="1" ht="15" outlineLevel="1">
      <c r="B107" s="199">
        <v>14</v>
      </c>
      <c r="C107" s="133" t="s">
        <v>339</v>
      </c>
      <c r="D107" s="134" t="s">
        <v>141</v>
      </c>
      <c r="E107" s="217">
        <v>2</v>
      </c>
      <c r="F107" s="138"/>
      <c r="G107" s="138"/>
      <c r="H107" s="138"/>
      <c r="I107" s="149"/>
      <c r="J107" s="150"/>
      <c r="K107" s="150"/>
      <c r="L107" s="150"/>
      <c r="M107" s="150"/>
      <c r="N107" s="150"/>
      <c r="O107" s="150"/>
      <c r="P107" s="150"/>
      <c r="Q107" s="150"/>
    </row>
    <row r="108" spans="2:17" s="137" customFormat="1" ht="15" outlineLevel="1">
      <c r="B108" s="199">
        <v>15</v>
      </c>
      <c r="C108" s="133" t="s">
        <v>340</v>
      </c>
      <c r="D108" s="134" t="s">
        <v>331</v>
      </c>
      <c r="E108" s="217">
        <v>5</v>
      </c>
      <c r="F108" s="138"/>
      <c r="G108" s="138"/>
      <c r="H108" s="138"/>
      <c r="I108" s="149"/>
      <c r="J108" s="150"/>
      <c r="K108" s="150"/>
      <c r="L108" s="150"/>
      <c r="M108" s="150"/>
      <c r="N108" s="150"/>
      <c r="O108" s="150"/>
      <c r="P108" s="150"/>
      <c r="Q108" s="150"/>
    </row>
    <row r="109" spans="2:17" s="137" customFormat="1" ht="15" outlineLevel="1">
      <c r="B109" s="199">
        <v>16</v>
      </c>
      <c r="C109" s="133" t="s">
        <v>341</v>
      </c>
      <c r="D109" s="134" t="s">
        <v>141</v>
      </c>
      <c r="E109" s="217">
        <v>10</v>
      </c>
      <c r="F109" s="138"/>
      <c r="G109" s="138"/>
      <c r="H109" s="138"/>
      <c r="I109" s="149"/>
      <c r="J109" s="150"/>
      <c r="K109" s="150"/>
      <c r="L109" s="150"/>
      <c r="M109" s="150"/>
      <c r="N109" s="150"/>
      <c r="O109" s="150"/>
      <c r="P109" s="150"/>
      <c r="Q109" s="150"/>
    </row>
    <row r="110" spans="2:17" s="137" customFormat="1" ht="15" outlineLevel="1">
      <c r="B110" s="199">
        <v>17</v>
      </c>
      <c r="C110" s="133" t="s">
        <v>342</v>
      </c>
      <c r="D110" s="134" t="s">
        <v>141</v>
      </c>
      <c r="E110" s="217">
        <v>5</v>
      </c>
      <c r="F110" s="138"/>
      <c r="G110" s="138"/>
      <c r="H110" s="138"/>
      <c r="I110" s="149"/>
      <c r="J110" s="150"/>
      <c r="K110" s="150"/>
      <c r="L110" s="150"/>
      <c r="M110" s="150"/>
      <c r="N110" s="150"/>
      <c r="O110" s="150"/>
      <c r="P110" s="150"/>
      <c r="Q110" s="150"/>
    </row>
    <row r="111" spans="2:17" s="137" customFormat="1" ht="15" outlineLevel="1">
      <c r="B111" s="199">
        <v>18</v>
      </c>
      <c r="C111" s="133" t="s">
        <v>343</v>
      </c>
      <c r="D111" s="134" t="s">
        <v>141</v>
      </c>
      <c r="E111" s="217">
        <v>5</v>
      </c>
      <c r="F111" s="138"/>
      <c r="G111" s="138"/>
      <c r="H111" s="138"/>
      <c r="I111" s="149"/>
      <c r="J111" s="150"/>
      <c r="K111" s="150"/>
      <c r="L111" s="150"/>
      <c r="M111" s="150"/>
      <c r="N111" s="150"/>
      <c r="O111" s="150"/>
      <c r="P111" s="150"/>
      <c r="Q111" s="150"/>
    </row>
    <row r="112" spans="2:17" s="137" customFormat="1" ht="15" outlineLevel="1">
      <c r="B112" s="199">
        <v>19</v>
      </c>
      <c r="C112" s="133" t="s">
        <v>344</v>
      </c>
      <c r="D112" s="134" t="s">
        <v>331</v>
      </c>
      <c r="E112" s="217">
        <v>3</v>
      </c>
      <c r="F112" s="138"/>
      <c r="G112" s="138"/>
      <c r="H112" s="138"/>
      <c r="I112" s="149"/>
      <c r="J112" s="150"/>
      <c r="K112" s="150"/>
      <c r="L112" s="150"/>
      <c r="M112" s="150"/>
      <c r="N112" s="150"/>
      <c r="O112" s="150"/>
      <c r="P112" s="150"/>
      <c r="Q112" s="150"/>
    </row>
    <row r="113" spans="2:17" s="137" customFormat="1" ht="15" outlineLevel="1">
      <c r="B113" s="199">
        <v>20</v>
      </c>
      <c r="C113" s="133" t="s">
        <v>345</v>
      </c>
      <c r="D113" s="134" t="s">
        <v>331</v>
      </c>
      <c r="E113" s="217">
        <v>3</v>
      </c>
      <c r="F113" s="138"/>
      <c r="G113" s="138"/>
      <c r="H113" s="138"/>
      <c r="I113" s="149"/>
      <c r="J113" s="150"/>
      <c r="K113" s="150"/>
      <c r="L113" s="150"/>
      <c r="M113" s="150"/>
      <c r="N113" s="150"/>
      <c r="O113" s="150"/>
      <c r="P113" s="150"/>
      <c r="Q113" s="150"/>
    </row>
    <row r="114" spans="2:17" s="137" customFormat="1" ht="15" outlineLevel="1">
      <c r="B114" s="199">
        <v>21</v>
      </c>
      <c r="C114" s="133" t="s">
        <v>346</v>
      </c>
      <c r="D114" s="134" t="s">
        <v>331</v>
      </c>
      <c r="E114" s="217">
        <v>4</v>
      </c>
      <c r="F114" s="138"/>
      <c r="G114" s="138"/>
      <c r="H114" s="138"/>
      <c r="I114" s="149"/>
      <c r="J114" s="150"/>
      <c r="K114" s="150"/>
      <c r="L114" s="150"/>
      <c r="M114" s="150"/>
      <c r="N114" s="150"/>
      <c r="O114" s="150"/>
      <c r="P114" s="150"/>
      <c r="Q114" s="150"/>
    </row>
    <row r="115" spans="2:17" s="137" customFormat="1" ht="15" outlineLevel="1">
      <c r="B115" s="199">
        <v>22</v>
      </c>
      <c r="C115" s="133" t="s">
        <v>347</v>
      </c>
      <c r="D115" s="134" t="s">
        <v>348</v>
      </c>
      <c r="E115" s="217">
        <v>4</v>
      </c>
      <c r="F115" s="138"/>
      <c r="G115" s="138"/>
      <c r="H115" s="138"/>
      <c r="I115" s="149"/>
      <c r="J115" s="150"/>
      <c r="K115" s="150"/>
      <c r="L115" s="150"/>
      <c r="M115" s="150"/>
      <c r="N115" s="150"/>
      <c r="O115" s="150"/>
      <c r="P115" s="150"/>
      <c r="Q115" s="150"/>
    </row>
    <row r="116" spans="2:17" s="137" customFormat="1" ht="15" outlineLevel="1">
      <c r="B116" s="199">
        <v>23</v>
      </c>
      <c r="C116" s="133" t="s">
        <v>349</v>
      </c>
      <c r="D116" s="134" t="s">
        <v>348</v>
      </c>
      <c r="E116" s="217">
        <v>3</v>
      </c>
      <c r="F116" s="138"/>
      <c r="G116" s="138"/>
      <c r="H116" s="138"/>
      <c r="I116" s="149"/>
      <c r="J116" s="150"/>
      <c r="K116" s="150"/>
      <c r="L116" s="150"/>
      <c r="M116" s="150"/>
      <c r="N116" s="150"/>
      <c r="O116" s="150"/>
      <c r="P116" s="150"/>
      <c r="Q116" s="150"/>
    </row>
    <row r="117" spans="2:17" s="137" customFormat="1" ht="15" outlineLevel="1">
      <c r="B117" s="199">
        <v>24</v>
      </c>
      <c r="C117" s="133" t="s">
        <v>350</v>
      </c>
      <c r="D117" s="134" t="s">
        <v>141</v>
      </c>
      <c r="E117" s="217">
        <v>8</v>
      </c>
      <c r="F117" s="138"/>
      <c r="G117" s="138"/>
      <c r="H117" s="138"/>
      <c r="I117" s="149"/>
      <c r="J117" s="150"/>
      <c r="K117" s="150"/>
      <c r="L117" s="150"/>
      <c r="M117" s="150"/>
      <c r="N117" s="150"/>
      <c r="O117" s="150"/>
      <c r="P117" s="150"/>
      <c r="Q117" s="150"/>
    </row>
    <row r="118" spans="2:17" s="137" customFormat="1" ht="15" outlineLevel="1">
      <c r="B118" s="199">
        <v>25</v>
      </c>
      <c r="C118" s="133" t="s">
        <v>351</v>
      </c>
      <c r="D118" s="134" t="s">
        <v>141</v>
      </c>
      <c r="E118" s="217">
        <v>8</v>
      </c>
      <c r="F118" s="138"/>
      <c r="G118" s="138"/>
      <c r="H118" s="138"/>
      <c r="I118" s="149"/>
      <c r="J118" s="150"/>
      <c r="K118" s="150"/>
      <c r="L118" s="150"/>
      <c r="M118" s="150"/>
      <c r="N118" s="150"/>
      <c r="O118" s="150"/>
      <c r="P118" s="150"/>
      <c r="Q118" s="150"/>
    </row>
    <row r="119" spans="2:17" s="137" customFormat="1" ht="15" outlineLevel="1">
      <c r="B119" s="199">
        <v>26</v>
      </c>
      <c r="C119" s="133" t="s">
        <v>352</v>
      </c>
      <c r="D119" s="134" t="s">
        <v>141</v>
      </c>
      <c r="E119" s="217">
        <v>5</v>
      </c>
      <c r="F119" s="138"/>
      <c r="G119" s="138"/>
      <c r="H119" s="138"/>
      <c r="I119" s="149"/>
      <c r="J119" s="150"/>
      <c r="K119" s="150"/>
      <c r="L119" s="150"/>
      <c r="M119" s="150"/>
      <c r="N119" s="150"/>
      <c r="O119" s="150"/>
      <c r="P119" s="150"/>
      <c r="Q119" s="150"/>
    </row>
    <row r="120" spans="2:17" s="137" customFormat="1" ht="15" outlineLevel="1">
      <c r="B120" s="199">
        <v>27</v>
      </c>
      <c r="C120" s="133" t="s">
        <v>353</v>
      </c>
      <c r="D120" s="134" t="s">
        <v>354</v>
      </c>
      <c r="E120" s="217">
        <v>5</v>
      </c>
      <c r="F120" s="138"/>
      <c r="G120" s="138"/>
      <c r="H120" s="138"/>
      <c r="I120" s="149"/>
      <c r="J120" s="150"/>
      <c r="K120" s="150"/>
      <c r="L120" s="150"/>
      <c r="M120" s="150"/>
      <c r="N120" s="150"/>
      <c r="O120" s="150"/>
      <c r="P120" s="150"/>
      <c r="Q120" s="150"/>
    </row>
    <row r="121" spans="2:17" s="137" customFormat="1" ht="15" outlineLevel="1">
      <c r="B121" s="199">
        <v>28</v>
      </c>
      <c r="C121" s="133" t="s">
        <v>355</v>
      </c>
      <c r="D121" s="134" t="s">
        <v>356</v>
      </c>
      <c r="E121" s="217">
        <v>1</v>
      </c>
      <c r="F121" s="138"/>
      <c r="G121" s="138"/>
      <c r="H121" s="138"/>
      <c r="I121" s="149"/>
      <c r="J121" s="150"/>
      <c r="K121" s="150"/>
      <c r="L121" s="150"/>
      <c r="M121" s="150"/>
      <c r="N121" s="150"/>
      <c r="O121" s="150"/>
      <c r="P121" s="150"/>
      <c r="Q121" s="150"/>
    </row>
    <row r="122" spans="2:17" s="162" customFormat="1" ht="15.75" outlineLevel="1">
      <c r="B122" s="194" t="s">
        <v>372</v>
      </c>
      <c r="C122" s="195" t="s">
        <v>357</v>
      </c>
      <c r="D122" s="196"/>
      <c r="E122" s="197"/>
      <c r="F122" s="138"/>
      <c r="G122" s="138"/>
      <c r="H122" s="138"/>
      <c r="I122" s="163"/>
      <c r="J122" s="164"/>
      <c r="K122" s="164"/>
      <c r="L122" s="164"/>
      <c r="M122" s="164"/>
      <c r="N122" s="164"/>
      <c r="O122" s="164"/>
      <c r="P122" s="164"/>
      <c r="Q122" s="164"/>
    </row>
    <row r="123" spans="2:17" s="137" customFormat="1" ht="15" outlineLevel="1">
      <c r="B123" s="199">
        <v>1</v>
      </c>
      <c r="C123" s="133" t="s">
        <v>358</v>
      </c>
      <c r="D123" s="134" t="s">
        <v>331</v>
      </c>
      <c r="E123" s="217">
        <v>5</v>
      </c>
      <c r="F123" s="138"/>
      <c r="G123" s="138"/>
      <c r="H123" s="138"/>
      <c r="I123" s="149"/>
      <c r="J123" s="150"/>
      <c r="K123" s="150"/>
      <c r="L123" s="150"/>
      <c r="M123" s="150"/>
      <c r="N123" s="150"/>
      <c r="O123" s="150"/>
      <c r="P123" s="150"/>
      <c r="Q123" s="150"/>
    </row>
    <row r="124" spans="2:17" s="137" customFormat="1" ht="15" outlineLevel="1">
      <c r="B124" s="199">
        <v>2</v>
      </c>
      <c r="C124" s="133" t="s">
        <v>359</v>
      </c>
      <c r="D124" s="134" t="s">
        <v>331</v>
      </c>
      <c r="E124" s="217">
        <v>5</v>
      </c>
      <c r="F124" s="138"/>
      <c r="G124" s="138"/>
      <c r="H124" s="138"/>
      <c r="I124" s="149"/>
      <c r="J124" s="150"/>
      <c r="K124" s="150"/>
      <c r="L124" s="150"/>
      <c r="M124" s="150"/>
      <c r="N124" s="150"/>
      <c r="O124" s="150"/>
      <c r="P124" s="150"/>
      <c r="Q124" s="150"/>
    </row>
    <row r="125" spans="2:17" s="137" customFormat="1" ht="15" outlineLevel="1">
      <c r="B125" s="199">
        <v>3</v>
      </c>
      <c r="C125" s="133" t="s">
        <v>360</v>
      </c>
      <c r="D125" s="134" t="s">
        <v>361</v>
      </c>
      <c r="E125" s="217">
        <v>2</v>
      </c>
      <c r="F125" s="138"/>
      <c r="G125" s="138"/>
      <c r="H125" s="177" t="s">
        <v>448</v>
      </c>
      <c r="I125" s="149"/>
      <c r="J125" s="150"/>
      <c r="K125" s="150"/>
      <c r="L125" s="150"/>
      <c r="M125" s="150"/>
      <c r="N125" s="150"/>
      <c r="O125" s="150"/>
      <c r="P125" s="150"/>
      <c r="Q125" s="150"/>
    </row>
    <row r="126" spans="2:17" s="137" customFormat="1" ht="15" outlineLevel="1">
      <c r="B126" s="199">
        <v>4</v>
      </c>
      <c r="C126" s="133" t="s">
        <v>362</v>
      </c>
      <c r="D126" s="134" t="s">
        <v>361</v>
      </c>
      <c r="E126" s="217">
        <v>2</v>
      </c>
      <c r="F126" s="138"/>
      <c r="G126" s="138"/>
      <c r="H126" s="177" t="s">
        <v>448</v>
      </c>
      <c r="I126" s="149"/>
      <c r="J126" s="150"/>
      <c r="K126" s="150"/>
      <c r="L126" s="150"/>
      <c r="M126" s="150"/>
      <c r="N126" s="150"/>
      <c r="O126" s="150"/>
      <c r="P126" s="150"/>
      <c r="Q126" s="150"/>
    </row>
    <row r="127" spans="2:17" s="137" customFormat="1" ht="15" outlineLevel="1">
      <c r="B127" s="199">
        <v>5</v>
      </c>
      <c r="C127" s="133" t="s">
        <v>363</v>
      </c>
      <c r="D127" s="134" t="s">
        <v>354</v>
      </c>
      <c r="E127" s="217">
        <v>1</v>
      </c>
      <c r="F127" s="138"/>
      <c r="G127" s="138"/>
      <c r="H127" s="177" t="s">
        <v>448</v>
      </c>
      <c r="I127" s="149"/>
      <c r="J127" s="150"/>
      <c r="K127" s="150"/>
      <c r="L127" s="150"/>
      <c r="M127" s="150"/>
      <c r="N127" s="150"/>
      <c r="O127" s="150"/>
      <c r="P127" s="150"/>
      <c r="Q127" s="150"/>
    </row>
    <row r="128" spans="2:17" s="137" customFormat="1" ht="15" outlineLevel="1">
      <c r="B128" s="199">
        <v>6</v>
      </c>
      <c r="C128" s="133" t="s">
        <v>364</v>
      </c>
      <c r="D128" s="134" t="s">
        <v>331</v>
      </c>
      <c r="E128" s="217">
        <v>10</v>
      </c>
      <c r="F128" s="138"/>
      <c r="G128" s="138"/>
      <c r="H128" s="138"/>
      <c r="I128" s="149"/>
      <c r="J128" s="150"/>
      <c r="K128" s="150"/>
      <c r="L128" s="150"/>
      <c r="M128" s="150"/>
      <c r="N128" s="150"/>
      <c r="O128" s="150"/>
      <c r="P128" s="150"/>
      <c r="Q128" s="150"/>
    </row>
    <row r="129" spans="2:17" s="137" customFormat="1" ht="15" outlineLevel="1">
      <c r="B129" s="199">
        <v>7</v>
      </c>
      <c r="C129" s="133" t="s">
        <v>365</v>
      </c>
      <c r="D129" s="134" t="s">
        <v>366</v>
      </c>
      <c r="E129" s="217">
        <v>20</v>
      </c>
      <c r="F129" s="138"/>
      <c r="G129" s="138"/>
      <c r="H129" s="138"/>
      <c r="I129" s="149"/>
      <c r="J129" s="150"/>
      <c r="K129" s="150"/>
      <c r="L129" s="150"/>
      <c r="M129" s="150"/>
      <c r="N129" s="150"/>
      <c r="O129" s="150"/>
      <c r="P129" s="150"/>
      <c r="Q129" s="150"/>
    </row>
    <row r="130" spans="2:17" s="137" customFormat="1" ht="15" outlineLevel="1">
      <c r="B130" s="199">
        <v>8</v>
      </c>
      <c r="C130" s="133" t="s">
        <v>367</v>
      </c>
      <c r="D130" s="134" t="s">
        <v>325</v>
      </c>
      <c r="E130" s="217">
        <v>100</v>
      </c>
      <c r="F130" s="138"/>
      <c r="G130" s="138"/>
      <c r="H130" s="138"/>
      <c r="I130" s="149"/>
      <c r="J130" s="150"/>
      <c r="K130" s="150"/>
      <c r="L130" s="150"/>
      <c r="M130" s="150"/>
      <c r="N130" s="150"/>
      <c r="O130" s="150"/>
      <c r="P130" s="150"/>
      <c r="Q130" s="150"/>
    </row>
    <row r="131" spans="2:17" s="137" customFormat="1" ht="15" outlineLevel="1">
      <c r="B131" s="199">
        <v>9</v>
      </c>
      <c r="C131" s="133" t="s">
        <v>368</v>
      </c>
      <c r="D131" s="134" t="s">
        <v>361</v>
      </c>
      <c r="E131" s="217">
        <v>5</v>
      </c>
      <c r="F131" s="138"/>
      <c r="G131" s="138"/>
      <c r="H131" s="138"/>
      <c r="I131" s="149"/>
      <c r="J131" s="150"/>
      <c r="K131" s="150"/>
      <c r="L131" s="150"/>
      <c r="M131" s="150"/>
      <c r="N131" s="150"/>
      <c r="O131" s="150"/>
      <c r="P131" s="150"/>
      <c r="Q131" s="150"/>
    </row>
    <row r="132" spans="2:17" s="137" customFormat="1" ht="15" outlineLevel="1">
      <c r="B132" s="199">
        <v>10</v>
      </c>
      <c r="C132" s="133" t="s">
        <v>369</v>
      </c>
      <c r="D132" s="134" t="s">
        <v>141</v>
      </c>
      <c r="E132" s="217">
        <v>40</v>
      </c>
      <c r="F132" s="138"/>
      <c r="G132" s="138"/>
      <c r="H132" s="138"/>
      <c r="I132" s="149"/>
      <c r="J132" s="150"/>
      <c r="K132" s="150"/>
      <c r="L132" s="150"/>
      <c r="M132" s="150"/>
      <c r="N132" s="150"/>
      <c r="O132" s="150"/>
      <c r="P132" s="150"/>
      <c r="Q132" s="150"/>
    </row>
    <row r="133" spans="2:17" s="225" customFormat="1" ht="21.75" customHeight="1">
      <c r="B133" s="220" t="s">
        <v>29</v>
      </c>
      <c r="C133" s="221" t="s">
        <v>373</v>
      </c>
      <c r="D133" s="220"/>
      <c r="E133" s="222"/>
      <c r="F133" s="220"/>
      <c r="G133" s="220"/>
      <c r="H133" s="220"/>
      <c r="I133" s="223"/>
      <c r="J133" s="224"/>
      <c r="K133" s="224"/>
      <c r="L133" s="224"/>
      <c r="M133" s="224"/>
      <c r="N133" s="224"/>
      <c r="O133" s="224"/>
      <c r="P133" s="224"/>
      <c r="Q133" s="224"/>
    </row>
    <row r="134" spans="2:9" ht="15" outlineLevel="1">
      <c r="B134" s="118">
        <v>1</v>
      </c>
      <c r="C134" s="81" t="s">
        <v>217</v>
      </c>
      <c r="D134" s="110" t="s">
        <v>123</v>
      </c>
      <c r="E134" s="215">
        <v>52.391999999999996</v>
      </c>
      <c r="F134" s="121"/>
      <c r="G134" s="102"/>
      <c r="H134" s="82"/>
      <c r="I134" s="151"/>
    </row>
    <row r="135" spans="2:9" ht="15" outlineLevel="1">
      <c r="B135" s="118">
        <v>2</v>
      </c>
      <c r="C135" s="81" t="s">
        <v>397</v>
      </c>
      <c r="D135" s="110" t="s">
        <v>123</v>
      </c>
      <c r="E135" s="215">
        <v>640</v>
      </c>
      <c r="F135" s="121"/>
      <c r="G135" s="102"/>
      <c r="H135" s="82"/>
      <c r="I135" s="151"/>
    </row>
    <row r="136" spans="2:9" ht="15" outlineLevel="1">
      <c r="B136" s="118">
        <v>3</v>
      </c>
      <c r="C136" s="81" t="s">
        <v>218</v>
      </c>
      <c r="D136" s="110" t="s">
        <v>123</v>
      </c>
      <c r="E136" s="215">
        <v>4.152000000000001</v>
      </c>
      <c r="F136" s="121"/>
      <c r="G136" s="102"/>
      <c r="H136" s="82"/>
      <c r="I136" s="151"/>
    </row>
    <row r="137" spans="2:9" ht="15" outlineLevel="1">
      <c r="B137" s="118">
        <v>4</v>
      </c>
      <c r="C137" s="81" t="s">
        <v>219</v>
      </c>
      <c r="D137" s="110" t="s">
        <v>123</v>
      </c>
      <c r="E137" s="216">
        <v>18.817</v>
      </c>
      <c r="F137" s="127"/>
      <c r="G137" s="111"/>
      <c r="H137" s="110"/>
      <c r="I137" s="151"/>
    </row>
    <row r="138" spans="2:9" ht="15" outlineLevel="1">
      <c r="B138" s="118">
        <v>5</v>
      </c>
      <c r="C138" s="109" t="s">
        <v>398</v>
      </c>
      <c r="D138" s="110" t="s">
        <v>220</v>
      </c>
      <c r="E138" s="216">
        <v>1.0655358000000001</v>
      </c>
      <c r="F138" s="127"/>
      <c r="G138" s="111"/>
      <c r="H138" s="110"/>
      <c r="I138" s="151"/>
    </row>
    <row r="139" spans="2:9" ht="15" outlineLevel="1">
      <c r="B139" s="118">
        <v>6</v>
      </c>
      <c r="C139" s="109" t="s">
        <v>222</v>
      </c>
      <c r="D139" s="110" t="s">
        <v>224</v>
      </c>
      <c r="E139" s="216">
        <v>108</v>
      </c>
      <c r="F139" s="127"/>
      <c r="G139" s="111"/>
      <c r="H139" s="110"/>
      <c r="I139" s="151"/>
    </row>
    <row r="140" spans="2:9" ht="15" outlineLevel="1">
      <c r="B140" s="118">
        <v>7</v>
      </c>
      <c r="C140" s="109" t="s">
        <v>223</v>
      </c>
      <c r="D140" s="110" t="s">
        <v>221</v>
      </c>
      <c r="E140" s="216">
        <v>0.19030000000000002</v>
      </c>
      <c r="F140" s="127"/>
      <c r="G140" s="111"/>
      <c r="H140" s="110"/>
      <c r="I140" s="151"/>
    </row>
    <row r="141" spans="1:17" s="182" customFormat="1" ht="15" outlineLevel="1">
      <c r="A141" s="174"/>
      <c r="B141" s="175">
        <v>8</v>
      </c>
      <c r="C141" s="176" t="s">
        <v>225</v>
      </c>
      <c r="D141" s="177" t="s">
        <v>123</v>
      </c>
      <c r="E141" s="142">
        <v>160</v>
      </c>
      <c r="F141" s="178"/>
      <c r="G141" s="179"/>
      <c r="H141" s="177"/>
      <c r="I141" s="180"/>
      <c r="J141" s="181"/>
      <c r="K141" s="181"/>
      <c r="L141" s="181"/>
      <c r="M141" s="181"/>
      <c r="N141" s="181"/>
      <c r="O141" s="181"/>
      <c r="P141" s="181"/>
      <c r="Q141" s="181"/>
    </row>
    <row r="142" spans="2:17" s="225" customFormat="1" ht="21.75" customHeight="1">
      <c r="B142" s="220" t="s">
        <v>39</v>
      </c>
      <c r="C142" s="221" t="s">
        <v>194</v>
      </c>
      <c r="D142" s="220"/>
      <c r="E142" s="222"/>
      <c r="F142" s="220"/>
      <c r="G142" s="220"/>
      <c r="H142" s="220"/>
      <c r="I142" s="223"/>
      <c r="J142" s="224"/>
      <c r="K142" s="224"/>
      <c r="L142" s="224"/>
      <c r="M142" s="224"/>
      <c r="N142" s="224"/>
      <c r="O142" s="224"/>
      <c r="P142" s="224"/>
      <c r="Q142" s="224"/>
    </row>
    <row r="143" spans="2:17" s="78" customFormat="1" ht="15" outlineLevel="1">
      <c r="B143" s="198">
        <v>1</v>
      </c>
      <c r="C143" s="131" t="s">
        <v>195</v>
      </c>
      <c r="D143" s="132" t="s">
        <v>196</v>
      </c>
      <c r="E143" s="212">
        <v>178.26999999999998</v>
      </c>
      <c r="F143" s="90"/>
      <c r="G143" s="90"/>
      <c r="H143" s="90"/>
      <c r="I143" s="147"/>
      <c r="J143" s="148"/>
      <c r="K143" s="148"/>
      <c r="L143" s="148"/>
      <c r="M143" s="148"/>
      <c r="N143" s="148"/>
      <c r="O143" s="148"/>
      <c r="P143" s="148"/>
      <c r="Q143" s="148"/>
    </row>
    <row r="144" spans="2:17" s="78" customFormat="1" ht="15" outlineLevel="1">
      <c r="B144" s="198">
        <v>2</v>
      </c>
      <c r="C144" s="131" t="s">
        <v>197</v>
      </c>
      <c r="D144" s="132" t="s">
        <v>196</v>
      </c>
      <c r="E144" s="212">
        <v>254.25</v>
      </c>
      <c r="F144" s="90"/>
      <c r="G144" s="90"/>
      <c r="H144" s="90"/>
      <c r="I144" s="147"/>
      <c r="J144" s="148"/>
      <c r="K144" s="148"/>
      <c r="L144" s="148"/>
      <c r="M144" s="148"/>
      <c r="N144" s="148"/>
      <c r="O144" s="148"/>
      <c r="P144" s="148"/>
      <c r="Q144" s="148"/>
    </row>
    <row r="145" spans="2:17" s="78" customFormat="1" ht="15" outlineLevel="1">
      <c r="B145" s="198">
        <v>3</v>
      </c>
      <c r="C145" s="131" t="s">
        <v>198</v>
      </c>
      <c r="D145" s="132" t="s">
        <v>199</v>
      </c>
      <c r="E145" s="212">
        <v>26</v>
      </c>
      <c r="F145" s="90"/>
      <c r="G145" s="90"/>
      <c r="H145" s="90"/>
      <c r="I145" s="147"/>
      <c r="J145" s="148"/>
      <c r="K145" s="148"/>
      <c r="L145" s="148"/>
      <c r="M145" s="148"/>
      <c r="N145" s="148"/>
      <c r="O145" s="148"/>
      <c r="P145" s="148"/>
      <c r="Q145" s="148"/>
    </row>
    <row r="146" spans="2:17" s="78" customFormat="1" ht="15" outlineLevel="1">
      <c r="B146" s="198">
        <v>4</v>
      </c>
      <c r="C146" s="131" t="s">
        <v>200</v>
      </c>
      <c r="D146" s="132" t="s">
        <v>196</v>
      </c>
      <c r="E146" s="212">
        <v>16.815</v>
      </c>
      <c r="F146" s="90"/>
      <c r="G146" s="90"/>
      <c r="H146" s="90"/>
      <c r="I146" s="147"/>
      <c r="J146" s="148"/>
      <c r="K146" s="148"/>
      <c r="L146" s="148"/>
      <c r="M146" s="148"/>
      <c r="N146" s="148"/>
      <c r="O146" s="148"/>
      <c r="P146" s="148"/>
      <c r="Q146" s="148"/>
    </row>
    <row r="147" spans="2:17" s="78" customFormat="1" ht="15" outlineLevel="1">
      <c r="B147" s="198">
        <v>5</v>
      </c>
      <c r="C147" s="131" t="s">
        <v>201</v>
      </c>
      <c r="D147" s="132" t="s">
        <v>196</v>
      </c>
      <c r="E147" s="212">
        <v>5.90564</v>
      </c>
      <c r="F147" s="90"/>
      <c r="G147" s="90"/>
      <c r="H147" s="90"/>
      <c r="I147" s="147"/>
      <c r="J147" s="148"/>
      <c r="K147" s="148"/>
      <c r="L147" s="148"/>
      <c r="M147" s="148"/>
      <c r="N147" s="148"/>
      <c r="O147" s="148"/>
      <c r="P147" s="148"/>
      <c r="Q147" s="148"/>
    </row>
    <row r="148" spans="2:17" s="78" customFormat="1" ht="15" outlineLevel="1">
      <c r="B148" s="198">
        <v>6</v>
      </c>
      <c r="C148" s="131" t="s">
        <v>202</v>
      </c>
      <c r="D148" s="132" t="s">
        <v>196</v>
      </c>
      <c r="E148" s="212">
        <v>24.770125</v>
      </c>
      <c r="F148" s="90"/>
      <c r="G148" s="90"/>
      <c r="H148" s="90"/>
      <c r="I148" s="147"/>
      <c r="J148" s="148"/>
      <c r="K148" s="148"/>
      <c r="L148" s="148"/>
      <c r="M148" s="148"/>
      <c r="N148" s="148"/>
      <c r="O148" s="148"/>
      <c r="P148" s="148"/>
      <c r="Q148" s="148"/>
    </row>
    <row r="149" spans="2:17" s="78" customFormat="1" ht="15" outlineLevel="1">
      <c r="B149" s="198">
        <v>7</v>
      </c>
      <c r="C149" s="131" t="s">
        <v>203</v>
      </c>
      <c r="D149" s="132" t="s">
        <v>204</v>
      </c>
      <c r="E149" s="212">
        <v>0.7628499999999999</v>
      </c>
      <c r="F149" s="90"/>
      <c r="G149" s="90"/>
      <c r="H149" s="90"/>
      <c r="I149" s="147"/>
      <c r="J149" s="148"/>
      <c r="K149" s="148"/>
      <c r="L149" s="148"/>
      <c r="M149" s="148"/>
      <c r="N149" s="148"/>
      <c r="O149" s="148"/>
      <c r="P149" s="148"/>
      <c r="Q149" s="148"/>
    </row>
    <row r="150" spans="2:17" s="78" customFormat="1" ht="15" outlineLevel="1">
      <c r="B150" s="198">
        <v>8</v>
      </c>
      <c r="C150" s="131" t="s">
        <v>205</v>
      </c>
      <c r="D150" s="132" t="s">
        <v>206</v>
      </c>
      <c r="E150" s="168"/>
      <c r="F150" s="90"/>
      <c r="G150" s="90"/>
      <c r="H150" s="90"/>
      <c r="I150" s="147"/>
      <c r="J150" s="148"/>
      <c r="K150" s="148"/>
      <c r="L150" s="148"/>
      <c r="M150" s="148"/>
      <c r="N150" s="148"/>
      <c r="O150" s="148"/>
      <c r="P150" s="148"/>
      <c r="Q150" s="148"/>
    </row>
    <row r="151" spans="2:17" s="78" customFormat="1" ht="15" outlineLevel="1">
      <c r="B151" s="130"/>
      <c r="C151" s="135" t="s">
        <v>207</v>
      </c>
      <c r="D151" s="136" t="s">
        <v>206</v>
      </c>
      <c r="E151" s="213">
        <v>0.45708</v>
      </c>
      <c r="F151" s="90"/>
      <c r="G151" s="90"/>
      <c r="H151" s="90"/>
      <c r="I151" s="147"/>
      <c r="J151" s="148"/>
      <c r="K151" s="148"/>
      <c r="L151" s="148"/>
      <c r="M151" s="148"/>
      <c r="N151" s="148"/>
      <c r="O151" s="148"/>
      <c r="P151" s="148"/>
      <c r="Q151" s="148"/>
    </row>
    <row r="152" spans="2:17" s="78" customFormat="1" ht="15" outlineLevel="1">
      <c r="B152" s="130"/>
      <c r="C152" s="135" t="s">
        <v>208</v>
      </c>
      <c r="D152" s="136" t="s">
        <v>206</v>
      </c>
      <c r="E152" s="213">
        <v>1.1566800000000002</v>
      </c>
      <c r="F152" s="90"/>
      <c r="G152" s="90"/>
      <c r="H152" s="90"/>
      <c r="I152" s="147"/>
      <c r="J152" s="148"/>
      <c r="K152" s="148"/>
      <c r="L152" s="148"/>
      <c r="M152" s="148"/>
      <c r="N152" s="148"/>
      <c r="O152" s="148"/>
      <c r="P152" s="148"/>
      <c r="Q152" s="148"/>
    </row>
    <row r="153" spans="2:17" s="78" customFormat="1" ht="15" outlineLevel="1">
      <c r="B153" s="130"/>
      <c r="C153" s="135" t="s">
        <v>209</v>
      </c>
      <c r="D153" s="136" t="s">
        <v>206</v>
      </c>
      <c r="E153" s="213">
        <v>0.20092</v>
      </c>
      <c r="F153" s="90"/>
      <c r="G153" s="90"/>
      <c r="H153" s="90"/>
      <c r="I153" s="147"/>
      <c r="J153" s="148"/>
      <c r="K153" s="148"/>
      <c r="L153" s="148"/>
      <c r="M153" s="148"/>
      <c r="N153" s="148"/>
      <c r="O153" s="148"/>
      <c r="P153" s="148"/>
      <c r="Q153" s="148"/>
    </row>
    <row r="154" spans="2:17" s="78" customFormat="1" ht="15" outlineLevel="1">
      <c r="B154" s="198">
        <v>9</v>
      </c>
      <c r="C154" s="131" t="s">
        <v>210</v>
      </c>
      <c r="D154" s="132" t="s">
        <v>211</v>
      </c>
      <c r="E154" s="212">
        <v>48</v>
      </c>
      <c r="F154" s="90"/>
      <c r="G154" s="90"/>
      <c r="H154" s="90"/>
      <c r="I154" s="147"/>
      <c r="J154" s="148"/>
      <c r="K154" s="148"/>
      <c r="L154" s="148"/>
      <c r="M154" s="148"/>
      <c r="N154" s="148"/>
      <c r="O154" s="148"/>
      <c r="P154" s="148"/>
      <c r="Q154" s="148"/>
    </row>
    <row r="155" spans="2:17" s="78" customFormat="1" ht="15" outlineLevel="1">
      <c r="B155" s="198">
        <v>10</v>
      </c>
      <c r="C155" s="131" t="s">
        <v>212</v>
      </c>
      <c r="D155" s="132" t="s">
        <v>211</v>
      </c>
      <c r="E155" s="212">
        <v>40</v>
      </c>
      <c r="F155" s="90"/>
      <c r="G155" s="90"/>
      <c r="H155" s="90"/>
      <c r="I155" s="147"/>
      <c r="J155" s="148"/>
      <c r="K155" s="148"/>
      <c r="L155" s="148"/>
      <c r="M155" s="148"/>
      <c r="N155" s="148"/>
      <c r="O155" s="148"/>
      <c r="P155" s="148"/>
      <c r="Q155" s="148"/>
    </row>
    <row r="156" spans="2:17" s="78" customFormat="1" ht="15" outlineLevel="1">
      <c r="B156" s="198">
        <v>11</v>
      </c>
      <c r="C156" s="131" t="s">
        <v>213</v>
      </c>
      <c r="D156" s="132" t="s">
        <v>206</v>
      </c>
      <c r="E156" s="212">
        <v>0.1672</v>
      </c>
      <c r="F156" s="90"/>
      <c r="G156" s="90"/>
      <c r="H156" s="90"/>
      <c r="I156" s="147"/>
      <c r="J156" s="148"/>
      <c r="K156" s="148"/>
      <c r="L156" s="148"/>
      <c r="M156" s="148"/>
      <c r="N156" s="148"/>
      <c r="O156" s="148"/>
      <c r="P156" s="148"/>
      <c r="Q156" s="148"/>
    </row>
    <row r="157" spans="2:17" s="78" customFormat="1" ht="15" outlineLevel="1">
      <c r="B157" s="198">
        <v>12</v>
      </c>
      <c r="C157" s="131" t="s">
        <v>214</v>
      </c>
      <c r="D157" s="132" t="s">
        <v>206</v>
      </c>
      <c r="E157" s="212">
        <v>0.037683</v>
      </c>
      <c r="F157" s="90"/>
      <c r="G157" s="90"/>
      <c r="H157" s="90"/>
      <c r="I157" s="147"/>
      <c r="J157" s="148"/>
      <c r="K157" s="148"/>
      <c r="L157" s="148"/>
      <c r="M157" s="148"/>
      <c r="N157" s="148"/>
      <c r="O157" s="148"/>
      <c r="P157" s="148"/>
      <c r="Q157" s="148"/>
    </row>
    <row r="158" spans="2:17" s="78" customFormat="1" ht="15" outlineLevel="1">
      <c r="B158" s="198">
        <v>13</v>
      </c>
      <c r="C158" s="131" t="s">
        <v>215</v>
      </c>
      <c r="D158" s="132" t="s">
        <v>206</v>
      </c>
      <c r="E158" s="212">
        <v>0.09042399999999999</v>
      </c>
      <c r="F158" s="90"/>
      <c r="G158" s="90"/>
      <c r="H158" s="90"/>
      <c r="I158" s="147"/>
      <c r="J158" s="148"/>
      <c r="K158" s="148"/>
      <c r="L158" s="148"/>
      <c r="M158" s="148"/>
      <c r="N158" s="148"/>
      <c r="O158" s="148"/>
      <c r="P158" s="148"/>
      <c r="Q158" s="148"/>
    </row>
    <row r="159" spans="2:17" s="78" customFormat="1" ht="15" outlineLevel="1">
      <c r="B159" s="198">
        <v>14</v>
      </c>
      <c r="C159" s="131" t="s">
        <v>216</v>
      </c>
      <c r="D159" s="132" t="s">
        <v>211</v>
      </c>
      <c r="E159" s="212">
        <v>9</v>
      </c>
      <c r="F159" s="90"/>
      <c r="G159" s="90"/>
      <c r="H159" s="90"/>
      <c r="I159" s="147"/>
      <c r="J159" s="148"/>
      <c r="K159" s="148"/>
      <c r="L159" s="148"/>
      <c r="M159" s="148"/>
      <c r="N159" s="148"/>
      <c r="O159" s="148"/>
      <c r="P159" s="148"/>
      <c r="Q159" s="148"/>
    </row>
    <row r="160" spans="2:17" s="225" customFormat="1" ht="21.75" customHeight="1">
      <c r="B160" s="220" t="s">
        <v>42</v>
      </c>
      <c r="C160" s="221" t="s">
        <v>192</v>
      </c>
      <c r="D160" s="220"/>
      <c r="E160" s="222"/>
      <c r="F160" s="220"/>
      <c r="G160" s="220"/>
      <c r="H160" s="220"/>
      <c r="I160" s="223"/>
      <c r="J160" s="224"/>
      <c r="K160" s="224"/>
      <c r="L160" s="224"/>
      <c r="M160" s="224"/>
      <c r="N160" s="224"/>
      <c r="O160" s="224"/>
      <c r="P160" s="224"/>
      <c r="Q160" s="224"/>
    </row>
    <row r="161" spans="2:17" s="137" customFormat="1" ht="15" outlineLevel="1">
      <c r="B161" s="165" t="s">
        <v>187</v>
      </c>
      <c r="C161" s="166" t="s">
        <v>378</v>
      </c>
      <c r="D161" s="167"/>
      <c r="E161" s="159"/>
      <c r="F161" s="138"/>
      <c r="G161" s="138"/>
      <c r="H161" s="138"/>
      <c r="I161" s="169"/>
      <c r="J161" s="150"/>
      <c r="K161" s="150"/>
      <c r="L161" s="150"/>
      <c r="M161" s="150"/>
      <c r="N161" s="150"/>
      <c r="O161" s="150"/>
      <c r="P161" s="150"/>
      <c r="Q161" s="150"/>
    </row>
    <row r="162" spans="2:17" s="78" customFormat="1" ht="15" outlineLevel="1">
      <c r="B162" s="198">
        <v>1</v>
      </c>
      <c r="C162" s="131" t="s">
        <v>139</v>
      </c>
      <c r="D162" s="132" t="s">
        <v>123</v>
      </c>
      <c r="E162" s="212">
        <v>267.62</v>
      </c>
      <c r="F162" s="90"/>
      <c r="G162" s="90"/>
      <c r="H162" s="90"/>
      <c r="I162" s="147"/>
      <c r="J162" s="148"/>
      <c r="K162" s="148"/>
      <c r="L162" s="148"/>
      <c r="M162" s="148"/>
      <c r="N162" s="148"/>
      <c r="O162" s="148"/>
      <c r="P162" s="148"/>
      <c r="Q162" s="148"/>
    </row>
    <row r="163" spans="2:17" s="78" customFormat="1" ht="15" outlineLevel="1">
      <c r="B163" s="198">
        <v>2</v>
      </c>
      <c r="C163" s="131" t="s">
        <v>140</v>
      </c>
      <c r="D163" s="132" t="s">
        <v>141</v>
      </c>
      <c r="E163" s="212">
        <v>122.87</v>
      </c>
      <c r="F163" s="90"/>
      <c r="G163" s="90"/>
      <c r="H163" s="90"/>
      <c r="I163" s="147"/>
      <c r="J163" s="148"/>
      <c r="K163" s="148"/>
      <c r="L163" s="148"/>
      <c r="M163" s="148"/>
      <c r="N163" s="148"/>
      <c r="O163" s="148"/>
      <c r="P163" s="148"/>
      <c r="Q163" s="148"/>
    </row>
    <row r="164" spans="2:17" s="78" customFormat="1" ht="15" outlineLevel="1">
      <c r="B164" s="198">
        <v>3</v>
      </c>
      <c r="C164" s="131" t="s">
        <v>142</v>
      </c>
      <c r="D164" s="132" t="s">
        <v>141</v>
      </c>
      <c r="E164" s="212">
        <v>121.87</v>
      </c>
      <c r="F164" s="90"/>
      <c r="G164" s="90"/>
      <c r="H164" s="90"/>
      <c r="I164" s="147"/>
      <c r="J164" s="148"/>
      <c r="K164" s="148"/>
      <c r="L164" s="148"/>
      <c r="M164" s="148"/>
      <c r="N164" s="148"/>
      <c r="O164" s="148"/>
      <c r="P164" s="148"/>
      <c r="Q164" s="148"/>
    </row>
    <row r="165" spans="2:17" s="78" customFormat="1" ht="15" outlineLevel="1">
      <c r="B165" s="198">
        <v>4</v>
      </c>
      <c r="C165" s="131" t="s">
        <v>143</v>
      </c>
      <c r="D165" s="132" t="s">
        <v>144</v>
      </c>
      <c r="E165" s="212">
        <v>743.4</v>
      </c>
      <c r="F165" s="90"/>
      <c r="G165" s="90"/>
      <c r="H165" s="90"/>
      <c r="I165" s="147"/>
      <c r="J165" s="148"/>
      <c r="K165" s="148"/>
      <c r="L165" s="148"/>
      <c r="M165" s="148"/>
      <c r="N165" s="148"/>
      <c r="O165" s="148"/>
      <c r="P165" s="148"/>
      <c r="Q165" s="148"/>
    </row>
    <row r="166" spans="2:17" s="78" customFormat="1" ht="15" outlineLevel="1">
      <c r="B166" s="198">
        <v>5</v>
      </c>
      <c r="C166" s="131" t="s">
        <v>145</v>
      </c>
      <c r="D166" s="132" t="s">
        <v>144</v>
      </c>
      <c r="E166" s="212">
        <v>4</v>
      </c>
      <c r="F166" s="90"/>
      <c r="G166" s="90"/>
      <c r="H166" s="90"/>
      <c r="I166" s="147"/>
      <c r="J166" s="148"/>
      <c r="K166" s="148"/>
      <c r="L166" s="148"/>
      <c r="M166" s="148"/>
      <c r="N166" s="148"/>
      <c r="O166" s="148"/>
      <c r="P166" s="148"/>
      <c r="Q166" s="148"/>
    </row>
    <row r="167" spans="2:17" s="78" customFormat="1" ht="15" outlineLevel="1">
      <c r="B167" s="198">
        <v>6</v>
      </c>
      <c r="C167" s="131" t="s">
        <v>146</v>
      </c>
      <c r="D167" s="130"/>
      <c r="E167" s="168"/>
      <c r="F167" s="90"/>
      <c r="G167" s="90"/>
      <c r="H167" s="90"/>
      <c r="I167" s="147"/>
      <c r="J167" s="148"/>
      <c r="K167" s="148"/>
      <c r="L167" s="148"/>
      <c r="M167" s="148"/>
      <c r="N167" s="148"/>
      <c r="O167" s="148"/>
      <c r="P167" s="148"/>
      <c r="Q167" s="148"/>
    </row>
    <row r="168" spans="2:17" s="78" customFormat="1" ht="15" outlineLevel="1">
      <c r="B168" s="198">
        <v>7</v>
      </c>
      <c r="C168" s="131" t="s">
        <v>147</v>
      </c>
      <c r="D168" s="132" t="s">
        <v>123</v>
      </c>
      <c r="E168" s="212">
        <v>0.64</v>
      </c>
      <c r="F168" s="90"/>
      <c r="G168" s="90"/>
      <c r="H168" s="90"/>
      <c r="I168" s="147"/>
      <c r="J168" s="148"/>
      <c r="K168" s="148"/>
      <c r="L168" s="148"/>
      <c r="M168" s="148"/>
      <c r="N168" s="148"/>
      <c r="O168" s="148"/>
      <c r="P168" s="148"/>
      <c r="Q168" s="148"/>
    </row>
    <row r="169" spans="2:17" s="78" customFormat="1" ht="15" outlineLevel="1">
      <c r="B169" s="198">
        <v>8</v>
      </c>
      <c r="C169" s="131" t="s">
        <v>148</v>
      </c>
      <c r="D169" s="132" t="s">
        <v>123</v>
      </c>
      <c r="E169" s="212">
        <v>0.64</v>
      </c>
      <c r="F169" s="90"/>
      <c r="G169" s="90"/>
      <c r="H169" s="90"/>
      <c r="I169" s="147"/>
      <c r="J169" s="148"/>
      <c r="K169" s="148"/>
      <c r="L169" s="148"/>
      <c r="M169" s="148"/>
      <c r="N169" s="148"/>
      <c r="O169" s="148"/>
      <c r="P169" s="148"/>
      <c r="Q169" s="148"/>
    </row>
    <row r="170" spans="2:17" s="78" customFormat="1" ht="15" outlineLevel="1">
      <c r="B170" s="198">
        <v>9</v>
      </c>
      <c r="C170" s="131" t="s">
        <v>149</v>
      </c>
      <c r="D170" s="132" t="s">
        <v>141</v>
      </c>
      <c r="E170" s="212">
        <v>2</v>
      </c>
      <c r="F170" s="90"/>
      <c r="G170" s="90"/>
      <c r="H170" s="90"/>
      <c r="I170" s="147"/>
      <c r="J170" s="148"/>
      <c r="K170" s="148"/>
      <c r="L170" s="148"/>
      <c r="M170" s="148"/>
      <c r="N170" s="148"/>
      <c r="O170" s="148"/>
      <c r="P170" s="148"/>
      <c r="Q170" s="148"/>
    </row>
    <row r="171" spans="2:17" s="137" customFormat="1" ht="15" outlineLevel="1">
      <c r="B171" s="165" t="s">
        <v>191</v>
      </c>
      <c r="C171" s="166" t="s">
        <v>377</v>
      </c>
      <c r="D171" s="167"/>
      <c r="E171" s="168"/>
      <c r="F171" s="138"/>
      <c r="G171" s="138"/>
      <c r="H171" s="138"/>
      <c r="I171" s="169"/>
      <c r="J171" s="150"/>
      <c r="K171" s="150"/>
      <c r="L171" s="150"/>
      <c r="M171" s="150"/>
      <c r="N171" s="150"/>
      <c r="O171" s="150"/>
      <c r="P171" s="150"/>
      <c r="Q171" s="150"/>
    </row>
    <row r="172" spans="2:17" s="78" customFormat="1" ht="15" outlineLevel="1">
      <c r="B172" s="198">
        <v>1</v>
      </c>
      <c r="C172" s="131" t="s">
        <v>150</v>
      </c>
      <c r="D172" s="132" t="s">
        <v>123</v>
      </c>
      <c r="E172" s="212">
        <v>2.41</v>
      </c>
      <c r="F172" s="90"/>
      <c r="G172" s="90"/>
      <c r="H172" s="90"/>
      <c r="I172" s="147"/>
      <c r="J172" s="148"/>
      <c r="K172" s="148"/>
      <c r="L172" s="148"/>
      <c r="M172" s="148"/>
      <c r="N172" s="148"/>
      <c r="O172" s="148"/>
      <c r="P172" s="148"/>
      <c r="Q172" s="148"/>
    </row>
    <row r="173" spans="2:17" s="78" customFormat="1" ht="15" outlineLevel="1">
      <c r="B173" s="198">
        <v>2</v>
      </c>
      <c r="C173" s="131" t="s">
        <v>151</v>
      </c>
      <c r="D173" s="132" t="s">
        <v>123</v>
      </c>
      <c r="E173" s="212">
        <v>1.28</v>
      </c>
      <c r="F173" s="90"/>
      <c r="G173" s="90"/>
      <c r="H173" s="90"/>
      <c r="I173" s="147"/>
      <c r="J173" s="148"/>
      <c r="K173" s="148"/>
      <c r="L173" s="148"/>
      <c r="M173" s="148"/>
      <c r="N173" s="148"/>
      <c r="O173" s="148"/>
      <c r="P173" s="148"/>
      <c r="Q173" s="148"/>
    </row>
    <row r="174" spans="2:17" s="78" customFormat="1" ht="15" outlineLevel="1">
      <c r="B174" s="199">
        <v>3</v>
      </c>
      <c r="C174" s="133" t="s">
        <v>152</v>
      </c>
      <c r="D174" s="134" t="s">
        <v>123</v>
      </c>
      <c r="E174" s="217">
        <v>2.76</v>
      </c>
      <c r="F174" s="90"/>
      <c r="G174" s="90"/>
      <c r="H174" s="90"/>
      <c r="I174" s="147"/>
      <c r="J174" s="148"/>
      <c r="K174" s="148"/>
      <c r="L174" s="148"/>
      <c r="M174" s="148"/>
      <c r="N174" s="148"/>
      <c r="O174" s="148"/>
      <c r="P174" s="148"/>
      <c r="Q174" s="148"/>
    </row>
    <row r="175" spans="2:17" s="78" customFormat="1" ht="15" outlineLevel="1">
      <c r="B175" s="200">
        <v>4</v>
      </c>
      <c r="C175" s="133" t="s">
        <v>153</v>
      </c>
      <c r="D175" s="134" t="s">
        <v>144</v>
      </c>
      <c r="E175" s="217">
        <v>28.75</v>
      </c>
      <c r="F175" s="90"/>
      <c r="G175" s="90"/>
      <c r="H175" s="90"/>
      <c r="I175" s="147"/>
      <c r="J175" s="148"/>
      <c r="K175" s="148"/>
      <c r="L175" s="148"/>
      <c r="M175" s="148"/>
      <c r="N175" s="148"/>
      <c r="O175" s="148"/>
      <c r="P175" s="148"/>
      <c r="Q175" s="148"/>
    </row>
    <row r="176" spans="2:17" s="78" customFormat="1" ht="15" outlineLevel="1">
      <c r="B176" s="199">
        <v>5</v>
      </c>
      <c r="C176" s="133" t="s">
        <v>154</v>
      </c>
      <c r="D176" s="134" t="s">
        <v>144</v>
      </c>
      <c r="E176" s="217">
        <v>28.75</v>
      </c>
      <c r="F176" s="90"/>
      <c r="G176" s="90"/>
      <c r="H176" s="90"/>
      <c r="I176" s="147"/>
      <c r="J176" s="148"/>
      <c r="K176" s="148"/>
      <c r="L176" s="148"/>
      <c r="M176" s="148"/>
      <c r="N176" s="148"/>
      <c r="O176" s="148"/>
      <c r="P176" s="148"/>
      <c r="Q176" s="148"/>
    </row>
    <row r="177" spans="2:17" s="78" customFormat="1" ht="15" outlineLevel="1">
      <c r="B177" s="198">
        <v>6</v>
      </c>
      <c r="C177" s="131" t="s">
        <v>155</v>
      </c>
      <c r="D177" s="132" t="s">
        <v>123</v>
      </c>
      <c r="E177" s="212">
        <v>0.21</v>
      </c>
      <c r="F177" s="90"/>
      <c r="G177" s="90"/>
      <c r="H177" s="90"/>
      <c r="I177" s="147"/>
      <c r="J177" s="148"/>
      <c r="K177" s="148"/>
      <c r="L177" s="148"/>
      <c r="M177" s="148"/>
      <c r="N177" s="148"/>
      <c r="O177" s="148"/>
      <c r="P177" s="148"/>
      <c r="Q177" s="148"/>
    </row>
    <row r="178" spans="2:17" s="78" customFormat="1" ht="15" outlineLevel="1">
      <c r="B178" s="198">
        <v>7</v>
      </c>
      <c r="C178" s="131" t="s">
        <v>156</v>
      </c>
      <c r="D178" s="132" t="s">
        <v>144</v>
      </c>
      <c r="E178" s="212">
        <v>12.46</v>
      </c>
      <c r="F178" s="90"/>
      <c r="G178" s="90"/>
      <c r="H178" s="90"/>
      <c r="I178" s="147"/>
      <c r="J178" s="148"/>
      <c r="K178" s="148"/>
      <c r="L178" s="148"/>
      <c r="M178" s="148"/>
      <c r="N178" s="148"/>
      <c r="O178" s="148"/>
      <c r="P178" s="148"/>
      <c r="Q178" s="148"/>
    </row>
    <row r="179" spans="2:17" s="78" customFormat="1" ht="15" outlineLevel="1">
      <c r="B179" s="198">
        <v>8</v>
      </c>
      <c r="C179" s="131" t="s">
        <v>157</v>
      </c>
      <c r="D179" s="130"/>
      <c r="E179" s="168"/>
      <c r="F179" s="90"/>
      <c r="G179" s="90"/>
      <c r="H179" s="90"/>
      <c r="I179" s="147"/>
      <c r="J179" s="148"/>
      <c r="K179" s="148"/>
      <c r="L179" s="148"/>
      <c r="M179" s="148"/>
      <c r="N179" s="148"/>
      <c r="O179" s="148"/>
      <c r="P179" s="148"/>
      <c r="Q179" s="148"/>
    </row>
    <row r="180" spans="2:17" s="172" customFormat="1" ht="15.75" outlineLevel="1">
      <c r="B180" s="136"/>
      <c r="C180" s="135" t="s">
        <v>158</v>
      </c>
      <c r="D180" s="136" t="s">
        <v>123</v>
      </c>
      <c r="E180" s="213">
        <v>0.99</v>
      </c>
      <c r="F180" s="170"/>
      <c r="G180" s="170"/>
      <c r="H180" s="170"/>
      <c r="I180" s="147"/>
      <c r="J180" s="171"/>
      <c r="K180" s="171"/>
      <c r="L180" s="171"/>
      <c r="M180" s="171"/>
      <c r="N180" s="171"/>
      <c r="O180" s="171"/>
      <c r="P180" s="171"/>
      <c r="Q180" s="171"/>
    </row>
    <row r="181" spans="2:17" s="172" customFormat="1" ht="15.75" outlineLevel="1">
      <c r="B181" s="136"/>
      <c r="C181" s="135" t="s">
        <v>159</v>
      </c>
      <c r="D181" s="136" t="s">
        <v>160</v>
      </c>
      <c r="E181" s="213">
        <v>27.15</v>
      </c>
      <c r="F181" s="170"/>
      <c r="G181" s="170"/>
      <c r="H181" s="170"/>
      <c r="I181" s="147"/>
      <c r="J181" s="171"/>
      <c r="K181" s="171"/>
      <c r="L181" s="171"/>
      <c r="M181" s="171"/>
      <c r="N181" s="171"/>
      <c r="O181" s="171"/>
      <c r="P181" s="171"/>
      <c r="Q181" s="171"/>
    </row>
    <row r="182" spans="2:17" s="172" customFormat="1" ht="15.75" outlineLevel="1">
      <c r="B182" s="136"/>
      <c r="C182" s="135" t="s">
        <v>161</v>
      </c>
      <c r="D182" s="136" t="s">
        <v>160</v>
      </c>
      <c r="E182" s="213">
        <v>17.38</v>
      </c>
      <c r="F182" s="170"/>
      <c r="G182" s="170"/>
      <c r="H182" s="170"/>
      <c r="I182" s="147"/>
      <c r="J182" s="171"/>
      <c r="K182" s="171"/>
      <c r="L182" s="171"/>
      <c r="M182" s="171"/>
      <c r="N182" s="171"/>
      <c r="O182" s="171"/>
      <c r="P182" s="171"/>
      <c r="Q182" s="171"/>
    </row>
    <row r="183" spans="2:17" s="78" customFormat="1" ht="15" outlineLevel="1">
      <c r="B183" s="198">
        <v>9</v>
      </c>
      <c r="C183" s="131" t="s">
        <v>162</v>
      </c>
      <c r="D183" s="130"/>
      <c r="E183" s="168"/>
      <c r="F183" s="90"/>
      <c r="G183" s="90"/>
      <c r="H183" s="90"/>
      <c r="I183" s="147"/>
      <c r="J183" s="148"/>
      <c r="K183" s="148"/>
      <c r="L183" s="148"/>
      <c r="M183" s="148"/>
      <c r="N183" s="148"/>
      <c r="O183" s="148"/>
      <c r="P183" s="148"/>
      <c r="Q183" s="148"/>
    </row>
    <row r="184" spans="2:17" s="172" customFormat="1" ht="15.75" outlineLevel="1">
      <c r="B184" s="173"/>
      <c r="C184" s="135" t="s">
        <v>158</v>
      </c>
      <c r="D184" s="136" t="s">
        <v>123</v>
      </c>
      <c r="E184" s="213">
        <v>0.1</v>
      </c>
      <c r="F184" s="170"/>
      <c r="G184" s="170"/>
      <c r="H184" s="170"/>
      <c r="I184" s="147"/>
      <c r="J184" s="171"/>
      <c r="K184" s="171"/>
      <c r="L184" s="171"/>
      <c r="M184" s="171"/>
      <c r="N184" s="171"/>
      <c r="O184" s="171"/>
      <c r="P184" s="171"/>
      <c r="Q184" s="171"/>
    </row>
    <row r="185" spans="2:17" s="172" customFormat="1" ht="15.75" outlineLevel="1">
      <c r="B185" s="173"/>
      <c r="C185" s="135" t="s">
        <v>161</v>
      </c>
      <c r="D185" s="136" t="s">
        <v>160</v>
      </c>
      <c r="E185" s="213">
        <v>9.05</v>
      </c>
      <c r="F185" s="170"/>
      <c r="G185" s="170"/>
      <c r="H185" s="170"/>
      <c r="I185" s="147"/>
      <c r="J185" s="171"/>
      <c r="K185" s="171"/>
      <c r="L185" s="171"/>
      <c r="M185" s="171"/>
      <c r="N185" s="171"/>
      <c r="O185" s="171"/>
      <c r="P185" s="171"/>
      <c r="Q185" s="171"/>
    </row>
    <row r="186" spans="2:17" s="78" customFormat="1" ht="15" outlineLevel="1">
      <c r="B186" s="198">
        <v>10</v>
      </c>
      <c r="C186" s="131" t="s">
        <v>163</v>
      </c>
      <c r="D186" s="132" t="s">
        <v>164</v>
      </c>
      <c r="E186" s="212">
        <v>6</v>
      </c>
      <c r="F186" s="90"/>
      <c r="G186" s="90"/>
      <c r="H186" s="90"/>
      <c r="I186" s="147"/>
      <c r="J186" s="148"/>
      <c r="K186" s="148"/>
      <c r="L186" s="148"/>
      <c r="M186" s="148"/>
      <c r="N186" s="148"/>
      <c r="O186" s="148"/>
      <c r="P186" s="148"/>
      <c r="Q186" s="148"/>
    </row>
    <row r="187" spans="2:17" s="78" customFormat="1" ht="15" outlineLevel="1">
      <c r="B187" s="198">
        <v>11</v>
      </c>
      <c r="C187" s="131" t="s">
        <v>165</v>
      </c>
      <c r="D187" s="132" t="s">
        <v>144</v>
      </c>
      <c r="E187" s="212">
        <v>14.7</v>
      </c>
      <c r="F187" s="90"/>
      <c r="G187" s="90"/>
      <c r="H187" s="90"/>
      <c r="I187" s="147"/>
      <c r="J187" s="148"/>
      <c r="K187" s="148"/>
      <c r="L187" s="148"/>
      <c r="M187" s="148"/>
      <c r="N187" s="148"/>
      <c r="O187" s="148"/>
      <c r="P187" s="148"/>
      <c r="Q187" s="148"/>
    </row>
    <row r="188" spans="2:17" s="78" customFormat="1" ht="15" outlineLevel="1">
      <c r="B188" s="198">
        <v>12</v>
      </c>
      <c r="C188" s="131" t="s">
        <v>166</v>
      </c>
      <c r="D188" s="132" t="s">
        <v>167</v>
      </c>
      <c r="E188" s="212">
        <v>1</v>
      </c>
      <c r="F188" s="90"/>
      <c r="G188" s="90"/>
      <c r="H188" s="90"/>
      <c r="I188" s="147"/>
      <c r="J188" s="148"/>
      <c r="K188" s="148"/>
      <c r="L188" s="148"/>
      <c r="M188" s="148"/>
      <c r="N188" s="148"/>
      <c r="O188" s="148"/>
      <c r="P188" s="148"/>
      <c r="Q188" s="148"/>
    </row>
    <row r="189" spans="2:17" s="78" customFormat="1" ht="15" outlineLevel="1">
      <c r="B189" s="198">
        <v>13</v>
      </c>
      <c r="C189" s="131" t="s">
        <v>168</v>
      </c>
      <c r="D189" s="132" t="s">
        <v>167</v>
      </c>
      <c r="E189" s="212">
        <v>3</v>
      </c>
      <c r="F189" s="90"/>
      <c r="G189" s="90"/>
      <c r="H189" s="90"/>
      <c r="I189" s="147"/>
      <c r="J189" s="148"/>
      <c r="K189" s="148"/>
      <c r="L189" s="148"/>
      <c r="M189" s="148"/>
      <c r="N189" s="148"/>
      <c r="O189" s="148"/>
      <c r="P189" s="148"/>
      <c r="Q189" s="148"/>
    </row>
    <row r="190" spans="2:17" s="137" customFormat="1" ht="15" outlineLevel="1">
      <c r="B190" s="165" t="s">
        <v>190</v>
      </c>
      <c r="C190" s="166" t="s">
        <v>376</v>
      </c>
      <c r="D190" s="167"/>
      <c r="E190" s="168"/>
      <c r="F190" s="138"/>
      <c r="G190" s="138"/>
      <c r="H190" s="138"/>
      <c r="I190" s="169"/>
      <c r="J190" s="150"/>
      <c r="K190" s="150"/>
      <c r="L190" s="150"/>
      <c r="M190" s="150"/>
      <c r="N190" s="150"/>
      <c r="O190" s="150"/>
      <c r="P190" s="150"/>
      <c r="Q190" s="150"/>
    </row>
    <row r="191" spans="2:17" s="78" customFormat="1" ht="15" outlineLevel="1">
      <c r="B191" s="198">
        <v>1</v>
      </c>
      <c r="C191" s="131" t="s">
        <v>169</v>
      </c>
      <c r="D191" s="132" t="s">
        <v>141</v>
      </c>
      <c r="E191" s="212">
        <v>4</v>
      </c>
      <c r="F191" s="90"/>
      <c r="G191" s="90"/>
      <c r="H191" s="90"/>
      <c r="I191" s="147"/>
      <c r="J191" s="148"/>
      <c r="K191" s="148"/>
      <c r="L191" s="148"/>
      <c r="M191" s="148"/>
      <c r="N191" s="148"/>
      <c r="O191" s="148"/>
      <c r="P191" s="148"/>
      <c r="Q191" s="148"/>
    </row>
    <row r="192" spans="2:17" s="78" customFormat="1" ht="15" outlineLevel="1">
      <c r="B192" s="198">
        <v>2</v>
      </c>
      <c r="C192" s="131" t="s">
        <v>170</v>
      </c>
      <c r="D192" s="132" t="s">
        <v>141</v>
      </c>
      <c r="E192" s="212">
        <v>5</v>
      </c>
      <c r="F192" s="90"/>
      <c r="G192" s="90"/>
      <c r="H192" s="90"/>
      <c r="I192" s="147"/>
      <c r="J192" s="148"/>
      <c r="K192" s="148"/>
      <c r="L192" s="148"/>
      <c r="M192" s="148"/>
      <c r="N192" s="148"/>
      <c r="O192" s="148"/>
      <c r="P192" s="148"/>
      <c r="Q192" s="148"/>
    </row>
    <row r="193" spans="2:17" s="78" customFormat="1" ht="15" outlineLevel="1">
      <c r="B193" s="198">
        <v>3</v>
      </c>
      <c r="C193" s="131" t="s">
        <v>171</v>
      </c>
      <c r="D193" s="132" t="s">
        <v>141</v>
      </c>
      <c r="E193" s="212">
        <v>5</v>
      </c>
      <c r="F193" s="90"/>
      <c r="G193" s="90"/>
      <c r="H193" s="90"/>
      <c r="I193" s="147"/>
      <c r="J193" s="148"/>
      <c r="K193" s="148"/>
      <c r="L193" s="148"/>
      <c r="M193" s="148"/>
      <c r="N193" s="148"/>
      <c r="O193" s="148"/>
      <c r="P193" s="148"/>
      <c r="Q193" s="148"/>
    </row>
    <row r="194" spans="2:17" s="78" customFormat="1" ht="15" outlineLevel="1">
      <c r="B194" s="198">
        <v>4</v>
      </c>
      <c r="C194" s="131" t="s">
        <v>172</v>
      </c>
      <c r="D194" s="132" t="s">
        <v>167</v>
      </c>
      <c r="E194" s="212">
        <v>5</v>
      </c>
      <c r="F194" s="90"/>
      <c r="G194" s="90"/>
      <c r="H194" s="90"/>
      <c r="I194" s="147"/>
      <c r="J194" s="148"/>
      <c r="K194" s="148"/>
      <c r="L194" s="148"/>
      <c r="M194" s="148"/>
      <c r="N194" s="148"/>
      <c r="O194" s="148"/>
      <c r="P194" s="148"/>
      <c r="Q194" s="148"/>
    </row>
    <row r="195" spans="2:17" s="78" customFormat="1" ht="15" outlineLevel="1">
      <c r="B195" s="198">
        <v>5</v>
      </c>
      <c r="C195" s="131" t="s">
        <v>173</v>
      </c>
      <c r="D195" s="132" t="s">
        <v>141</v>
      </c>
      <c r="E195" s="212">
        <v>2</v>
      </c>
      <c r="F195" s="90"/>
      <c r="G195" s="90"/>
      <c r="H195" s="90"/>
      <c r="I195" s="147"/>
      <c r="J195" s="148"/>
      <c r="K195" s="148"/>
      <c r="L195" s="148"/>
      <c r="M195" s="148"/>
      <c r="N195" s="148"/>
      <c r="O195" s="148"/>
      <c r="P195" s="148"/>
      <c r="Q195" s="148"/>
    </row>
    <row r="196" spans="2:17" s="78" customFormat="1" ht="15" outlineLevel="1">
      <c r="B196" s="198">
        <v>6</v>
      </c>
      <c r="C196" s="131" t="s">
        <v>174</v>
      </c>
      <c r="D196" s="132" t="s">
        <v>123</v>
      </c>
      <c r="E196" s="212">
        <v>10</v>
      </c>
      <c r="F196" s="90"/>
      <c r="G196" s="90"/>
      <c r="H196" s="90"/>
      <c r="I196" s="147"/>
      <c r="J196" s="148"/>
      <c r="K196" s="148"/>
      <c r="L196" s="148"/>
      <c r="M196" s="148"/>
      <c r="N196" s="148"/>
      <c r="O196" s="148"/>
      <c r="P196" s="148"/>
      <c r="Q196" s="148"/>
    </row>
    <row r="197" spans="2:17" s="137" customFormat="1" ht="15" outlineLevel="1">
      <c r="B197" s="165" t="s">
        <v>189</v>
      </c>
      <c r="C197" s="166" t="s">
        <v>375</v>
      </c>
      <c r="D197" s="167"/>
      <c r="E197" s="168"/>
      <c r="F197" s="138"/>
      <c r="G197" s="138"/>
      <c r="H197" s="138"/>
      <c r="I197" s="169"/>
      <c r="J197" s="150"/>
      <c r="K197" s="150"/>
      <c r="L197" s="150"/>
      <c r="M197" s="150"/>
      <c r="N197" s="150"/>
      <c r="O197" s="150"/>
      <c r="P197" s="150"/>
      <c r="Q197" s="150"/>
    </row>
    <row r="198" spans="2:17" s="78" customFormat="1" ht="15" outlineLevel="1">
      <c r="B198" s="198">
        <v>1</v>
      </c>
      <c r="C198" s="131" t="s">
        <v>175</v>
      </c>
      <c r="D198" s="132" t="s">
        <v>123</v>
      </c>
      <c r="E198" s="212">
        <v>5000</v>
      </c>
      <c r="F198" s="90"/>
      <c r="G198" s="90"/>
      <c r="H198" s="90"/>
      <c r="I198" s="147"/>
      <c r="J198" s="148"/>
      <c r="K198" s="148"/>
      <c r="L198" s="148"/>
      <c r="M198" s="148"/>
      <c r="N198" s="148"/>
      <c r="O198" s="148"/>
      <c r="P198" s="148"/>
      <c r="Q198" s="148"/>
    </row>
    <row r="199" spans="2:17" s="78" customFormat="1" ht="15" outlineLevel="1">
      <c r="B199" s="198">
        <v>2</v>
      </c>
      <c r="C199" s="131" t="s">
        <v>176</v>
      </c>
      <c r="D199" s="132" t="s">
        <v>123</v>
      </c>
      <c r="E199" s="212">
        <v>298.81</v>
      </c>
      <c r="F199" s="90"/>
      <c r="G199" s="90"/>
      <c r="H199" s="90"/>
      <c r="I199" s="147"/>
      <c r="J199" s="148"/>
      <c r="K199" s="148"/>
      <c r="L199" s="148"/>
      <c r="M199" s="148"/>
      <c r="N199" s="148"/>
      <c r="O199" s="148"/>
      <c r="P199" s="148"/>
      <c r="Q199" s="148"/>
    </row>
    <row r="200" spans="2:17" s="78" customFormat="1" ht="15" outlineLevel="1">
      <c r="B200" s="198">
        <v>3</v>
      </c>
      <c r="C200" s="131" t="s">
        <v>177</v>
      </c>
      <c r="D200" s="132" t="s">
        <v>123</v>
      </c>
      <c r="E200" s="212">
        <v>800</v>
      </c>
      <c r="F200" s="90"/>
      <c r="G200" s="90"/>
      <c r="H200" s="90"/>
      <c r="I200" s="147"/>
      <c r="J200" s="148"/>
      <c r="K200" s="148"/>
      <c r="L200" s="148"/>
      <c r="M200" s="148"/>
      <c r="N200" s="148"/>
      <c r="O200" s="148"/>
      <c r="P200" s="148"/>
      <c r="Q200" s="148"/>
    </row>
    <row r="201" spans="2:17" s="137" customFormat="1" ht="15" outlineLevel="1">
      <c r="B201" s="165" t="s">
        <v>188</v>
      </c>
      <c r="C201" s="166" t="s">
        <v>374</v>
      </c>
      <c r="D201" s="167"/>
      <c r="E201" s="159"/>
      <c r="F201" s="138"/>
      <c r="G201" s="138"/>
      <c r="H201" s="138"/>
      <c r="I201" s="149"/>
      <c r="J201" s="150"/>
      <c r="K201" s="150"/>
      <c r="L201" s="150"/>
      <c r="M201" s="150"/>
      <c r="N201" s="150"/>
      <c r="O201" s="150"/>
      <c r="P201" s="150"/>
      <c r="Q201" s="150"/>
    </row>
    <row r="202" spans="2:17" s="78" customFormat="1" ht="15" outlineLevel="1">
      <c r="B202" s="198">
        <v>1</v>
      </c>
      <c r="C202" s="131" t="s">
        <v>178</v>
      </c>
      <c r="D202" s="132" t="s">
        <v>164</v>
      </c>
      <c r="E202" s="212">
        <v>5.5</v>
      </c>
      <c r="F202" s="90"/>
      <c r="G202" s="90"/>
      <c r="H202" s="90"/>
      <c r="I202" s="169"/>
      <c r="J202" s="148"/>
      <c r="K202" s="148"/>
      <c r="L202" s="148"/>
      <c r="M202" s="148"/>
      <c r="N202" s="148"/>
      <c r="O202" s="148"/>
      <c r="P202" s="148"/>
      <c r="Q202" s="148"/>
    </row>
    <row r="203" spans="2:17" s="78" customFormat="1" ht="15" outlineLevel="1">
      <c r="B203" s="198">
        <v>2</v>
      </c>
      <c r="C203" s="131" t="s">
        <v>179</v>
      </c>
      <c r="D203" s="132" t="s">
        <v>164</v>
      </c>
      <c r="E203" s="212">
        <v>13.9</v>
      </c>
      <c r="F203" s="90"/>
      <c r="G203" s="90"/>
      <c r="H203" s="90"/>
      <c r="I203" s="147"/>
      <c r="J203" s="148"/>
      <c r="K203" s="148"/>
      <c r="L203" s="148"/>
      <c r="M203" s="148"/>
      <c r="N203" s="148"/>
      <c r="O203" s="148"/>
      <c r="P203" s="148"/>
      <c r="Q203" s="148"/>
    </row>
    <row r="204" spans="2:17" s="78" customFormat="1" ht="15" outlineLevel="1">
      <c r="B204" s="198">
        <v>3</v>
      </c>
      <c r="C204" s="131" t="s">
        <v>180</v>
      </c>
      <c r="D204" s="132" t="s">
        <v>164</v>
      </c>
      <c r="E204" s="212">
        <v>66</v>
      </c>
      <c r="F204" s="90"/>
      <c r="G204" s="90"/>
      <c r="H204" s="90"/>
      <c r="I204" s="147"/>
      <c r="J204" s="148"/>
      <c r="K204" s="148"/>
      <c r="L204" s="148"/>
      <c r="M204" s="148"/>
      <c r="N204" s="148"/>
      <c r="O204" s="148"/>
      <c r="P204" s="148"/>
      <c r="Q204" s="148"/>
    </row>
    <row r="205" spans="2:17" s="78" customFormat="1" ht="15" outlineLevel="1">
      <c r="B205" s="198">
        <v>4</v>
      </c>
      <c r="C205" s="131" t="s">
        <v>181</v>
      </c>
      <c r="D205" s="132" t="s">
        <v>144</v>
      </c>
      <c r="E205" s="212">
        <v>0.2</v>
      </c>
      <c r="F205" s="90"/>
      <c r="G205" s="90"/>
      <c r="H205" s="90"/>
      <c r="I205" s="147"/>
      <c r="J205" s="148"/>
      <c r="K205" s="148"/>
      <c r="L205" s="148"/>
      <c r="M205" s="148"/>
      <c r="N205" s="148"/>
      <c r="O205" s="148"/>
      <c r="P205" s="148"/>
      <c r="Q205" s="148"/>
    </row>
    <row r="206" spans="2:17" s="78" customFormat="1" ht="15" outlineLevel="1">
      <c r="B206" s="198">
        <v>5</v>
      </c>
      <c r="C206" s="131" t="s">
        <v>182</v>
      </c>
      <c r="D206" s="132" t="s">
        <v>144</v>
      </c>
      <c r="E206" s="212">
        <v>0.3</v>
      </c>
      <c r="F206" s="90"/>
      <c r="G206" s="90"/>
      <c r="H206" s="90"/>
      <c r="I206" s="147"/>
      <c r="J206" s="148"/>
      <c r="K206" s="148"/>
      <c r="L206" s="148"/>
      <c r="M206" s="148"/>
      <c r="N206" s="148"/>
      <c r="O206" s="148"/>
      <c r="P206" s="148"/>
      <c r="Q206" s="148"/>
    </row>
    <row r="207" spans="2:17" s="78" customFormat="1" ht="15" outlineLevel="1">
      <c r="B207" s="198">
        <v>6</v>
      </c>
      <c r="C207" s="131" t="s">
        <v>183</v>
      </c>
      <c r="D207" s="132" t="s">
        <v>167</v>
      </c>
      <c r="E207" s="212">
        <v>24</v>
      </c>
      <c r="F207" s="90"/>
      <c r="G207" s="90"/>
      <c r="H207" s="90"/>
      <c r="I207" s="147"/>
      <c r="J207" s="148"/>
      <c r="K207" s="148"/>
      <c r="L207" s="148"/>
      <c r="M207" s="148"/>
      <c r="N207" s="148"/>
      <c r="O207" s="148"/>
      <c r="P207" s="148"/>
      <c r="Q207" s="148"/>
    </row>
    <row r="208" spans="2:17" s="78" customFormat="1" ht="15" outlineLevel="1">
      <c r="B208" s="198">
        <v>7</v>
      </c>
      <c r="C208" s="131" t="s">
        <v>184</v>
      </c>
      <c r="D208" s="132" t="s">
        <v>123</v>
      </c>
      <c r="E208" s="212">
        <v>4.2</v>
      </c>
      <c r="F208" s="90"/>
      <c r="G208" s="90"/>
      <c r="H208" s="90"/>
      <c r="I208" s="147"/>
      <c r="J208" s="148"/>
      <c r="K208" s="148"/>
      <c r="L208" s="148"/>
      <c r="M208" s="148"/>
      <c r="N208" s="148"/>
      <c r="O208" s="148"/>
      <c r="P208" s="148"/>
      <c r="Q208" s="148"/>
    </row>
    <row r="209" spans="2:17" s="78" customFormat="1" ht="15" outlineLevel="1">
      <c r="B209" s="198">
        <v>8</v>
      </c>
      <c r="C209" s="131" t="s">
        <v>185</v>
      </c>
      <c r="D209" s="132" t="s">
        <v>123</v>
      </c>
      <c r="E209" s="212">
        <v>0.6</v>
      </c>
      <c r="F209" s="90"/>
      <c r="G209" s="90"/>
      <c r="H209" s="90"/>
      <c r="I209" s="147"/>
      <c r="J209" s="148"/>
      <c r="K209" s="148"/>
      <c r="L209" s="148"/>
      <c r="M209" s="148"/>
      <c r="N209" s="148"/>
      <c r="O209" s="148"/>
      <c r="P209" s="148"/>
      <c r="Q209" s="148"/>
    </row>
    <row r="210" spans="2:17" s="78" customFormat="1" ht="15" outlineLevel="1">
      <c r="B210" s="198">
        <v>9</v>
      </c>
      <c r="C210" s="131" t="s">
        <v>186</v>
      </c>
      <c r="D210" s="132" t="s">
        <v>164</v>
      </c>
      <c r="E210" s="212">
        <v>39.6</v>
      </c>
      <c r="F210" s="90"/>
      <c r="G210" s="90"/>
      <c r="H210" s="90"/>
      <c r="I210" s="147"/>
      <c r="J210" s="148"/>
      <c r="K210" s="148"/>
      <c r="L210" s="148"/>
      <c r="M210" s="148"/>
      <c r="N210" s="148"/>
      <c r="O210" s="148"/>
      <c r="P210" s="148"/>
      <c r="Q210" s="148"/>
    </row>
    <row r="211" spans="2:17" s="225" customFormat="1" ht="21.75" customHeight="1">
      <c r="B211" s="220" t="s">
        <v>44</v>
      </c>
      <c r="C211" s="221" t="s">
        <v>379</v>
      </c>
      <c r="D211" s="220"/>
      <c r="E211" s="222"/>
      <c r="F211" s="220"/>
      <c r="G211" s="220"/>
      <c r="H211" s="220"/>
      <c r="I211" s="223"/>
      <c r="J211" s="224"/>
      <c r="K211" s="224"/>
      <c r="L211" s="224"/>
      <c r="M211" s="224"/>
      <c r="N211" s="224"/>
      <c r="O211" s="224"/>
      <c r="P211" s="224"/>
      <c r="Q211" s="224"/>
    </row>
    <row r="212" spans="2:17" s="78" customFormat="1" ht="15" outlineLevel="1">
      <c r="B212" s="198">
        <v>1</v>
      </c>
      <c r="C212" s="131" t="s">
        <v>217</v>
      </c>
      <c r="D212" s="132" t="s">
        <v>123</v>
      </c>
      <c r="E212" s="212">
        <v>2.79</v>
      </c>
      <c r="F212" s="90"/>
      <c r="G212" s="90"/>
      <c r="H212" s="90"/>
      <c r="I212" s="147"/>
      <c r="J212" s="148"/>
      <c r="K212" s="148"/>
      <c r="L212" s="148"/>
      <c r="M212" s="148"/>
      <c r="N212" s="148"/>
      <c r="O212" s="148"/>
      <c r="P212" s="148"/>
      <c r="Q212" s="148"/>
    </row>
    <row r="213" spans="2:17" s="78" customFormat="1" ht="15" outlineLevel="1">
      <c r="B213" s="198">
        <v>2</v>
      </c>
      <c r="C213" s="131" t="s">
        <v>380</v>
      </c>
      <c r="D213" s="132" t="s">
        <v>123</v>
      </c>
      <c r="E213" s="212">
        <v>62.59</v>
      </c>
      <c r="F213" s="90"/>
      <c r="G213" s="90"/>
      <c r="H213" s="90"/>
      <c r="I213" s="147"/>
      <c r="J213" s="148"/>
      <c r="K213" s="148"/>
      <c r="L213" s="148"/>
      <c r="M213" s="148"/>
      <c r="N213" s="148"/>
      <c r="O213" s="148"/>
      <c r="P213" s="148"/>
      <c r="Q213" s="148"/>
    </row>
    <row r="214" spans="2:17" s="78" customFormat="1" ht="15" outlineLevel="1">
      <c r="B214" s="198">
        <v>3</v>
      </c>
      <c r="C214" s="131" t="s">
        <v>251</v>
      </c>
      <c r="D214" s="132" t="s">
        <v>123</v>
      </c>
      <c r="E214" s="212">
        <v>2.79</v>
      </c>
      <c r="F214" s="90"/>
      <c r="G214" s="90"/>
      <c r="H214" s="90"/>
      <c r="I214" s="147"/>
      <c r="J214" s="148"/>
      <c r="K214" s="148"/>
      <c r="L214" s="148"/>
      <c r="M214" s="148"/>
      <c r="N214" s="148"/>
      <c r="O214" s="148"/>
      <c r="P214" s="148"/>
      <c r="Q214" s="148"/>
    </row>
    <row r="215" spans="2:17" s="78" customFormat="1" ht="15" outlineLevel="1">
      <c r="B215" s="198">
        <v>4</v>
      </c>
      <c r="C215" s="131" t="s">
        <v>158</v>
      </c>
      <c r="D215" s="132" t="s">
        <v>123</v>
      </c>
      <c r="E215" s="212">
        <v>15.59</v>
      </c>
      <c r="F215" s="90"/>
      <c r="G215" s="90"/>
      <c r="H215" s="90"/>
      <c r="I215" s="147"/>
      <c r="J215" s="148"/>
      <c r="K215" s="148"/>
      <c r="L215" s="148"/>
      <c r="M215" s="148"/>
      <c r="N215" s="148"/>
      <c r="O215" s="148"/>
      <c r="P215" s="148"/>
      <c r="Q215" s="148"/>
    </row>
    <row r="216" spans="2:17" s="78" customFormat="1" ht="15" outlineLevel="1">
      <c r="B216" s="198">
        <v>5</v>
      </c>
      <c r="C216" s="131" t="s">
        <v>203</v>
      </c>
      <c r="D216" s="132" t="s">
        <v>144</v>
      </c>
      <c r="E216" s="212">
        <v>45.9</v>
      </c>
      <c r="F216" s="90"/>
      <c r="G216" s="90"/>
      <c r="H216" s="90"/>
      <c r="I216" s="147"/>
      <c r="J216" s="148"/>
      <c r="K216" s="148"/>
      <c r="L216" s="148"/>
      <c r="M216" s="148"/>
      <c r="N216" s="148"/>
      <c r="O216" s="148"/>
      <c r="P216" s="148"/>
      <c r="Q216" s="148"/>
    </row>
    <row r="217" spans="2:17" s="78" customFormat="1" ht="15" outlineLevel="1">
      <c r="B217" s="198">
        <v>6</v>
      </c>
      <c r="C217" s="131" t="s">
        <v>205</v>
      </c>
      <c r="D217" s="136" t="s">
        <v>233</v>
      </c>
      <c r="E217" s="218">
        <v>1455.56</v>
      </c>
      <c r="F217" s="90"/>
      <c r="G217" s="90"/>
      <c r="H217" s="90"/>
      <c r="I217" s="147"/>
      <c r="J217" s="148"/>
      <c r="K217" s="148"/>
      <c r="L217" s="148"/>
      <c r="M217" s="148"/>
      <c r="N217" s="148"/>
      <c r="O217" s="148"/>
      <c r="P217" s="148"/>
      <c r="Q217" s="148"/>
    </row>
    <row r="218" spans="2:17" s="172" customFormat="1" ht="15.75" outlineLevel="1">
      <c r="B218" s="219"/>
      <c r="C218" s="135" t="s">
        <v>381</v>
      </c>
      <c r="D218" s="136" t="s">
        <v>233</v>
      </c>
      <c r="E218" s="213">
        <v>623.39</v>
      </c>
      <c r="F218" s="170"/>
      <c r="G218" s="170"/>
      <c r="H218" s="170"/>
      <c r="I218" s="147"/>
      <c r="J218" s="171"/>
      <c r="K218" s="171"/>
      <c r="L218" s="171"/>
      <c r="M218" s="171"/>
      <c r="N218" s="171"/>
      <c r="O218" s="171"/>
      <c r="P218" s="171"/>
      <c r="Q218" s="171"/>
    </row>
    <row r="219" spans="2:17" s="172" customFormat="1" ht="15.75" outlineLevel="1">
      <c r="B219" s="219"/>
      <c r="C219" s="135" t="s">
        <v>382</v>
      </c>
      <c r="D219" s="136" t="s">
        <v>233</v>
      </c>
      <c r="E219" s="213">
        <v>832.17</v>
      </c>
      <c r="F219" s="170"/>
      <c r="G219" s="170"/>
      <c r="H219" s="170"/>
      <c r="I219" s="147"/>
      <c r="J219" s="171"/>
      <c r="K219" s="171"/>
      <c r="L219" s="171"/>
      <c r="M219" s="171"/>
      <c r="N219" s="171"/>
      <c r="O219" s="171"/>
      <c r="P219" s="171"/>
      <c r="Q219" s="171"/>
    </row>
    <row r="220" spans="2:17" s="78" customFormat="1" ht="15" outlineLevel="1">
      <c r="B220" s="198">
        <v>7</v>
      </c>
      <c r="C220" s="131" t="s">
        <v>383</v>
      </c>
      <c r="D220" s="132" t="s">
        <v>160</v>
      </c>
      <c r="E220" s="212">
        <v>305.37</v>
      </c>
      <c r="F220" s="90"/>
      <c r="G220" s="90"/>
      <c r="H220" s="90"/>
      <c r="I220" s="147"/>
      <c r="J220" s="148"/>
      <c r="K220" s="148"/>
      <c r="L220" s="148"/>
      <c r="M220" s="148"/>
      <c r="N220" s="148"/>
      <c r="O220" s="148"/>
      <c r="P220" s="148"/>
      <c r="Q220" s="148"/>
    </row>
    <row r="221" spans="2:17" s="78" customFormat="1" ht="15" outlineLevel="1">
      <c r="B221" s="198">
        <v>8</v>
      </c>
      <c r="C221" s="131" t="s">
        <v>253</v>
      </c>
      <c r="D221" s="132" t="s">
        <v>144</v>
      </c>
      <c r="E221" s="212">
        <v>345.38</v>
      </c>
      <c r="F221" s="90"/>
      <c r="G221" s="90"/>
      <c r="H221" s="90"/>
      <c r="I221" s="147"/>
      <c r="J221" s="148"/>
      <c r="K221" s="148"/>
      <c r="L221" s="148"/>
      <c r="M221" s="148"/>
      <c r="N221" s="148"/>
      <c r="O221" s="148"/>
      <c r="P221" s="148"/>
      <c r="Q221" s="148"/>
    </row>
    <row r="222" spans="2:17" s="78" customFormat="1" ht="15" outlineLevel="1">
      <c r="B222" s="198">
        <v>9</v>
      </c>
      <c r="C222" s="131" t="s">
        <v>384</v>
      </c>
      <c r="D222" s="132" t="s">
        <v>233</v>
      </c>
      <c r="E222" s="212">
        <v>17589.66</v>
      </c>
      <c r="F222" s="90"/>
      <c r="G222" s="90"/>
      <c r="H222" s="90"/>
      <c r="I222" s="147"/>
      <c r="J222" s="148"/>
      <c r="K222" s="148"/>
      <c r="L222" s="148"/>
      <c r="M222" s="148"/>
      <c r="N222" s="148"/>
      <c r="O222" s="148"/>
      <c r="P222" s="148"/>
      <c r="Q222" s="148"/>
    </row>
    <row r="223" spans="2:17" s="78" customFormat="1" ht="15" outlineLevel="1">
      <c r="B223" s="199">
        <v>10</v>
      </c>
      <c r="C223" s="133" t="s">
        <v>385</v>
      </c>
      <c r="D223" s="134" t="s">
        <v>233</v>
      </c>
      <c r="E223" s="217">
        <v>3224.03</v>
      </c>
      <c r="F223" s="90"/>
      <c r="G223" s="90"/>
      <c r="H223" s="90"/>
      <c r="I223" s="147"/>
      <c r="J223" s="148"/>
      <c r="K223" s="148"/>
      <c r="L223" s="148"/>
      <c r="M223" s="148"/>
      <c r="N223" s="148"/>
      <c r="O223" s="148"/>
      <c r="P223" s="148"/>
      <c r="Q223" s="148"/>
    </row>
    <row r="224" spans="2:17" s="78" customFormat="1" ht="15" outlineLevel="1">
      <c r="B224" s="200">
        <v>11</v>
      </c>
      <c r="C224" s="133" t="s">
        <v>386</v>
      </c>
      <c r="D224" s="134" t="s">
        <v>233</v>
      </c>
      <c r="E224" s="217">
        <v>2952.54</v>
      </c>
      <c r="F224" s="90"/>
      <c r="G224" s="90"/>
      <c r="H224" s="90"/>
      <c r="I224" s="147"/>
      <c r="J224" s="148"/>
      <c r="K224" s="148"/>
      <c r="L224" s="148"/>
      <c r="M224" s="148"/>
      <c r="N224" s="148"/>
      <c r="O224" s="148"/>
      <c r="P224" s="148"/>
      <c r="Q224" s="148"/>
    </row>
    <row r="225" spans="2:17" s="78" customFormat="1" ht="15" outlineLevel="1">
      <c r="B225" s="199">
        <v>12</v>
      </c>
      <c r="C225" s="133" t="s">
        <v>387</v>
      </c>
      <c r="D225" s="134" t="s">
        <v>141</v>
      </c>
      <c r="E225" s="217">
        <v>240</v>
      </c>
      <c r="F225" s="90"/>
      <c r="G225" s="90"/>
      <c r="H225" s="90"/>
      <c r="I225" s="147"/>
      <c r="J225" s="148"/>
      <c r="K225" s="148"/>
      <c r="L225" s="148"/>
      <c r="M225" s="148"/>
      <c r="N225" s="148"/>
      <c r="O225" s="148"/>
      <c r="P225" s="148"/>
      <c r="Q225" s="148"/>
    </row>
    <row r="226" spans="2:17" s="78" customFormat="1" ht="15" outlineLevel="1">
      <c r="B226" s="198">
        <v>13</v>
      </c>
      <c r="C226" s="131" t="s">
        <v>388</v>
      </c>
      <c r="D226" s="132" t="s">
        <v>141</v>
      </c>
      <c r="E226" s="212">
        <v>240</v>
      </c>
      <c r="F226" s="90"/>
      <c r="G226" s="90"/>
      <c r="H226" s="90"/>
      <c r="I226" s="147"/>
      <c r="J226" s="148"/>
      <c r="K226" s="148"/>
      <c r="L226" s="148"/>
      <c r="M226" s="148"/>
      <c r="N226" s="148"/>
      <c r="O226" s="148"/>
      <c r="P226" s="148"/>
      <c r="Q226" s="148"/>
    </row>
    <row r="227" spans="2:17" s="78" customFormat="1" ht="15" outlineLevel="1">
      <c r="B227" s="199">
        <v>14</v>
      </c>
      <c r="C227" s="133" t="s">
        <v>389</v>
      </c>
      <c r="D227" s="134" t="s">
        <v>233</v>
      </c>
      <c r="E227" s="217">
        <v>6624</v>
      </c>
      <c r="F227" s="90"/>
      <c r="G227" s="90"/>
      <c r="H227" s="90"/>
      <c r="I227" s="147"/>
      <c r="J227" s="148"/>
      <c r="K227" s="148"/>
      <c r="L227" s="148"/>
      <c r="M227" s="148"/>
      <c r="N227" s="148"/>
      <c r="O227" s="148"/>
      <c r="P227" s="148"/>
      <c r="Q227" s="148"/>
    </row>
    <row r="228" spans="2:17" s="78" customFormat="1" ht="15" outlineLevel="1">
      <c r="B228" s="198">
        <v>15</v>
      </c>
      <c r="C228" s="131" t="s">
        <v>390</v>
      </c>
      <c r="D228" s="132" t="s">
        <v>144</v>
      </c>
      <c r="E228" s="212">
        <v>2018.64</v>
      </c>
      <c r="F228" s="90"/>
      <c r="G228" s="90"/>
      <c r="H228" s="90"/>
      <c r="I228" s="147"/>
      <c r="J228" s="148"/>
      <c r="K228" s="148"/>
      <c r="L228" s="148"/>
      <c r="M228" s="148"/>
      <c r="N228" s="148"/>
      <c r="O228" s="148"/>
      <c r="P228" s="148"/>
      <c r="Q228" s="148"/>
    </row>
    <row r="229" spans="2:17" s="78" customFormat="1" ht="15" outlineLevel="1">
      <c r="B229" s="198">
        <v>16</v>
      </c>
      <c r="C229" s="131" t="s">
        <v>391</v>
      </c>
      <c r="D229" s="132" t="s">
        <v>123</v>
      </c>
      <c r="E229" s="212">
        <v>230</v>
      </c>
      <c r="F229" s="90"/>
      <c r="G229" s="90"/>
      <c r="H229" s="90"/>
      <c r="I229" s="147"/>
      <c r="J229" s="148"/>
      <c r="K229" s="148"/>
      <c r="L229" s="148"/>
      <c r="M229" s="148"/>
      <c r="N229" s="148"/>
      <c r="O229" s="148"/>
      <c r="P229" s="148"/>
      <c r="Q229" s="148"/>
    </row>
    <row r="230" spans="1:17" s="205" customFormat="1" ht="21.75" customHeight="1">
      <c r="A230" s="137"/>
      <c r="B230" s="139"/>
      <c r="C230" s="140" t="s">
        <v>3</v>
      </c>
      <c r="D230" s="140" t="s">
        <v>4</v>
      </c>
      <c r="E230" s="201"/>
      <c r="F230" s="202"/>
      <c r="G230" s="202"/>
      <c r="H230" s="242"/>
      <c r="I230" s="203"/>
      <c r="J230" s="204"/>
      <c r="K230" s="204"/>
      <c r="L230" s="204"/>
      <c r="M230" s="204"/>
      <c r="N230" s="204"/>
      <c r="O230" s="204"/>
      <c r="P230" s="204"/>
      <c r="Q230" s="204"/>
    </row>
    <row r="231" spans="1:17" s="205" customFormat="1" ht="21.75" customHeight="1">
      <c r="A231" s="137"/>
      <c r="B231" s="140"/>
      <c r="C231" s="140" t="s">
        <v>134</v>
      </c>
      <c r="D231" s="140" t="s">
        <v>4</v>
      </c>
      <c r="E231" s="201"/>
      <c r="F231" s="202"/>
      <c r="G231" s="202"/>
      <c r="H231" s="242"/>
      <c r="I231" s="203"/>
      <c r="J231" s="204"/>
      <c r="K231" s="204"/>
      <c r="L231" s="204"/>
      <c r="M231" s="204"/>
      <c r="N231" s="204"/>
      <c r="O231" s="204"/>
      <c r="P231" s="204"/>
      <c r="Q231" s="204"/>
    </row>
    <row r="232" spans="1:17" s="205" customFormat="1" ht="21.75" customHeight="1">
      <c r="A232" s="137"/>
      <c r="B232" s="139"/>
      <c r="C232" s="140" t="s">
        <v>8</v>
      </c>
      <c r="D232" s="140" t="s">
        <v>4</v>
      </c>
      <c r="E232" s="201"/>
      <c r="F232" s="202"/>
      <c r="G232" s="202"/>
      <c r="H232" s="242"/>
      <c r="I232" s="203"/>
      <c r="J232" s="204"/>
      <c r="K232" s="204"/>
      <c r="L232" s="204"/>
      <c r="M232" s="204"/>
      <c r="N232" s="204"/>
      <c r="O232" s="204"/>
      <c r="P232" s="204"/>
      <c r="Q232" s="204"/>
    </row>
    <row r="233" spans="2:8" ht="21.75" customHeight="1">
      <c r="B233" s="97" t="s">
        <v>60</v>
      </c>
      <c r="C233" s="98"/>
      <c r="D233" s="99"/>
      <c r="E233" s="160"/>
      <c r="F233" s="98"/>
      <c r="H233" s="99"/>
    </row>
    <row r="234" spans="2:8" ht="15">
      <c r="B234" s="105" t="s">
        <v>93</v>
      </c>
      <c r="C234" s="104" t="s">
        <v>119</v>
      </c>
      <c r="D234" s="99"/>
      <c r="E234" s="160"/>
      <c r="F234" s="98"/>
      <c r="H234" s="243"/>
    </row>
    <row r="235" spans="1:17" s="108" customFormat="1" ht="33" customHeight="1">
      <c r="A235" s="106"/>
      <c r="B235" s="107" t="s">
        <v>93</v>
      </c>
      <c r="C235" s="354" t="s">
        <v>135</v>
      </c>
      <c r="D235" s="354"/>
      <c r="E235" s="354"/>
      <c r="F235" s="354"/>
      <c r="G235" s="354"/>
      <c r="H235" s="354"/>
      <c r="I235" s="152"/>
      <c r="J235" s="153"/>
      <c r="K235" s="153"/>
      <c r="L235" s="153"/>
      <c r="M235" s="153"/>
      <c r="N235" s="153"/>
      <c r="O235" s="153"/>
      <c r="P235" s="153"/>
      <c r="Q235" s="153"/>
    </row>
    <row r="236" spans="2:8" ht="15">
      <c r="B236" s="107" t="s">
        <v>93</v>
      </c>
      <c r="C236" s="354" t="s">
        <v>133</v>
      </c>
      <c r="D236" s="354"/>
      <c r="E236" s="354"/>
      <c r="F236" s="354"/>
      <c r="G236" s="354"/>
      <c r="H236" s="354"/>
    </row>
    <row r="237" spans="3:7" ht="20.25" customHeight="1">
      <c r="C237" s="104"/>
      <c r="D237" s="100"/>
      <c r="E237" s="161"/>
      <c r="F237" s="100" t="s">
        <v>0</v>
      </c>
      <c r="G237" s="100"/>
    </row>
  </sheetData>
  <sheetProtection/>
  <autoFilter ref="C1:C240"/>
  <mergeCells count="2">
    <mergeCell ref="C235:H235"/>
    <mergeCell ref="C236:H236"/>
  </mergeCells>
  <printOptions horizontalCentered="1"/>
  <pageMargins left="0.984251968503937" right="0.5905511811023623" top="0.5118110236220472" bottom="0.5118110236220472" header="0.31496062992125984" footer="0.31496062992125984"/>
  <pageSetup blackAndWhite="1" fitToHeight="0" fitToWidth="1" horizontalDpi="300" verticalDpi="300" orientation="portrait" paperSize="9" scale="78" r:id="rId1"/>
  <headerFooter>
    <oddFooter>&amp;C&amp;"Times New Roman,Regular"&amp;11&amp;P/&amp;N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231"/>
  <sheetViews>
    <sheetView view="pageBreakPreview" zoomScale="80" zoomScaleNormal="90" zoomScaleSheetLayoutView="80" zoomScalePageLayoutView="0" workbookViewId="0" topLeftCell="B1">
      <pane xSplit="3" ySplit="3" topLeftCell="E43" activePane="bottomRight" state="frozen"/>
      <selection pane="topLeft" activeCell="B1" sqref="B1"/>
      <selection pane="topRight" activeCell="E1" sqref="E1"/>
      <selection pane="bottomLeft" activeCell="B4" sqref="B4"/>
      <selection pane="bottomRight" activeCell="C54" sqref="C54"/>
    </sheetView>
  </sheetViews>
  <sheetFormatPr defaultColWidth="9.125" defaultRowHeight="12.75" outlineLevelRow="1"/>
  <cols>
    <col min="1" max="1" width="9.125" style="78" customWidth="1"/>
    <col min="2" max="2" width="8.125" style="78" customWidth="1"/>
    <col min="3" max="3" width="49.125" style="79" customWidth="1"/>
    <col min="4" max="4" width="8.00390625" style="78" bestFit="1" customWidth="1"/>
    <col min="5" max="5" width="11.50390625" style="146" bestFit="1" customWidth="1"/>
    <col min="6" max="6" width="12.875" style="79" customWidth="1"/>
    <col min="7" max="7" width="13.875" style="79" customWidth="1"/>
    <col min="8" max="8" width="18.00390625" style="78" customWidth="1"/>
    <col min="9" max="9" width="12.375" style="145" customWidth="1"/>
    <col min="10" max="10" width="12.50390625" style="146" customWidth="1"/>
    <col min="11" max="11" width="13.875" style="146" customWidth="1"/>
    <col min="12" max="12" width="12.875" style="146" customWidth="1"/>
    <col min="13" max="13" width="10.625" style="146" customWidth="1"/>
    <col min="14" max="14" width="10.50390625" style="146" bestFit="1" customWidth="1"/>
    <col min="15" max="17" width="9.125" style="146" customWidth="1"/>
    <col min="18" max="16384" width="9.125" style="79" customWidth="1"/>
  </cols>
  <sheetData>
    <row r="1" spans="1:17" s="87" customFormat="1" ht="22.5" customHeight="1">
      <c r="A1" s="84"/>
      <c r="B1" s="85" t="s">
        <v>61</v>
      </c>
      <c r="C1" s="85"/>
      <c r="D1" s="85"/>
      <c r="E1" s="156"/>
      <c r="F1" s="85"/>
      <c r="G1" s="86"/>
      <c r="H1" s="85"/>
      <c r="I1" s="143"/>
      <c r="J1" s="144"/>
      <c r="K1" s="144"/>
      <c r="L1" s="144"/>
      <c r="M1" s="144"/>
      <c r="N1" s="144"/>
      <c r="O1" s="144"/>
      <c r="P1" s="144"/>
      <c r="Q1" s="144"/>
    </row>
    <row r="2" spans="2:8" ht="35.25" customHeight="1">
      <c r="B2" s="88" t="s">
        <v>138</v>
      </c>
      <c r="C2" s="88"/>
      <c r="D2" s="88"/>
      <c r="E2" s="157"/>
      <c r="F2" s="88"/>
      <c r="G2" s="89"/>
      <c r="H2" s="88"/>
    </row>
    <row r="3" spans="2:17" s="78" customFormat="1" ht="64.5" customHeight="1">
      <c r="B3" s="80" t="s">
        <v>10</v>
      </c>
      <c r="C3" s="80" t="s">
        <v>117</v>
      </c>
      <c r="D3" s="80" t="s">
        <v>64</v>
      </c>
      <c r="E3" s="158" t="s">
        <v>65</v>
      </c>
      <c r="F3" s="80" t="s">
        <v>109</v>
      </c>
      <c r="G3" s="80" t="s">
        <v>67</v>
      </c>
      <c r="H3" s="80" t="s">
        <v>108</v>
      </c>
      <c r="I3" s="206" t="s">
        <v>265</v>
      </c>
      <c r="J3" s="206" t="s">
        <v>266</v>
      </c>
      <c r="K3" s="207" t="s">
        <v>267</v>
      </c>
      <c r="L3" s="207" t="s">
        <v>268</v>
      </c>
      <c r="M3" s="207" t="s">
        <v>580</v>
      </c>
      <c r="N3" s="207" t="s">
        <v>269</v>
      </c>
      <c r="O3" s="268" t="s">
        <v>578</v>
      </c>
      <c r="P3" s="268" t="s">
        <v>579</v>
      </c>
      <c r="Q3" s="148"/>
    </row>
    <row r="4" spans="2:17" s="244" customFormat="1" ht="62.25">
      <c r="B4" s="270" t="s">
        <v>11</v>
      </c>
      <c r="C4" s="271" t="s">
        <v>449</v>
      </c>
      <c r="D4" s="270"/>
      <c r="E4" s="272"/>
      <c r="F4" s="270"/>
      <c r="G4" s="270"/>
      <c r="H4" s="273" t="s">
        <v>450</v>
      </c>
      <c r="I4" s="248"/>
      <c r="J4" s="249"/>
      <c r="K4" s="249"/>
      <c r="L4" s="249"/>
      <c r="M4" s="249"/>
      <c r="N4" s="249"/>
      <c r="O4" s="249"/>
      <c r="P4" s="249"/>
      <c r="Q4" s="249"/>
    </row>
    <row r="5" spans="1:17" s="266" customFormat="1" ht="36.75" customHeight="1">
      <c r="A5" s="162"/>
      <c r="B5" s="139" t="s">
        <v>490</v>
      </c>
      <c r="C5" s="274" t="s">
        <v>111</v>
      </c>
      <c r="D5" s="140"/>
      <c r="E5" s="275"/>
      <c r="F5" s="276"/>
      <c r="G5" s="277"/>
      <c r="H5" s="242" t="s">
        <v>487</v>
      </c>
      <c r="I5" s="264"/>
      <c r="J5" s="264"/>
      <c r="K5" s="267"/>
      <c r="L5" s="164"/>
      <c r="M5" s="265"/>
      <c r="N5" s="265"/>
      <c r="O5" s="265"/>
      <c r="P5" s="265"/>
      <c r="Q5" s="265"/>
    </row>
    <row r="6" spans="2:16" ht="15" outlineLevel="1">
      <c r="B6" s="278">
        <v>1</v>
      </c>
      <c r="C6" s="131" t="s">
        <v>592</v>
      </c>
      <c r="D6" s="254" t="s">
        <v>123</v>
      </c>
      <c r="E6" s="279">
        <f>SUM(I6:P6)</f>
        <v>216.87</v>
      </c>
      <c r="F6" s="280"/>
      <c r="G6" s="281"/>
      <c r="H6" s="282"/>
      <c r="I6" s="255"/>
      <c r="J6" s="204">
        <v>106.67</v>
      </c>
      <c r="K6" s="204">
        <v>16.14</v>
      </c>
      <c r="L6" s="204">
        <v>21.66</v>
      </c>
      <c r="M6" s="204">
        <f>12.52+2.02+1.04</f>
        <v>15.579999999999998</v>
      </c>
      <c r="N6" s="204">
        <v>14.52</v>
      </c>
      <c r="O6" s="204">
        <f>10.43+1.33</f>
        <v>11.76</v>
      </c>
      <c r="P6" s="204">
        <f>24.92+4.02+1.6</f>
        <v>30.540000000000003</v>
      </c>
    </row>
    <row r="7" spans="2:16" ht="15" outlineLevel="1">
      <c r="B7" s="278">
        <v>2</v>
      </c>
      <c r="C7" s="131" t="s">
        <v>251</v>
      </c>
      <c r="D7" s="254" t="s">
        <v>123</v>
      </c>
      <c r="E7" s="279">
        <f aca="true" t="shared" si="0" ref="E7:E27">SUM(I7:P7)</f>
        <v>14.74</v>
      </c>
      <c r="F7" s="280"/>
      <c r="G7" s="281"/>
      <c r="H7" s="282"/>
      <c r="I7" s="255"/>
      <c r="J7" s="204">
        <v>9.67</v>
      </c>
      <c r="K7" s="204">
        <v>1.49</v>
      </c>
      <c r="L7" s="204">
        <v>2.09</v>
      </c>
      <c r="M7" s="256"/>
      <c r="N7" s="204">
        <v>1.49</v>
      </c>
      <c r="O7" s="256"/>
      <c r="P7" s="256"/>
    </row>
    <row r="8" spans="2:16" ht="15" outlineLevel="1">
      <c r="B8" s="278">
        <v>3</v>
      </c>
      <c r="C8" s="257" t="s">
        <v>415</v>
      </c>
      <c r="D8" s="254" t="s">
        <v>123</v>
      </c>
      <c r="E8" s="279">
        <f t="shared" si="0"/>
        <v>7.260000000000001</v>
      </c>
      <c r="F8" s="280"/>
      <c r="G8" s="281"/>
      <c r="H8" s="282"/>
      <c r="I8" s="255"/>
      <c r="J8" s="204">
        <v>3.24</v>
      </c>
      <c r="K8" s="181">
        <v>0.5</v>
      </c>
      <c r="L8" s="204">
        <v>0.72</v>
      </c>
      <c r="M8" s="204">
        <v>0.5</v>
      </c>
      <c r="N8" s="204">
        <v>0.5</v>
      </c>
      <c r="O8" s="204">
        <v>0.94</v>
      </c>
      <c r="P8" s="204">
        <v>0.86</v>
      </c>
    </row>
    <row r="9" spans="2:16" ht="15" outlineLevel="1">
      <c r="B9" s="278">
        <v>4</v>
      </c>
      <c r="C9" s="131" t="s">
        <v>427</v>
      </c>
      <c r="D9" s="254" t="s">
        <v>123</v>
      </c>
      <c r="E9" s="279">
        <f t="shared" si="0"/>
        <v>115.23999999999998</v>
      </c>
      <c r="F9" s="280"/>
      <c r="G9" s="281"/>
      <c r="H9" s="282"/>
      <c r="I9" s="255"/>
      <c r="J9" s="204">
        <v>55.16</v>
      </c>
      <c r="K9" s="204">
        <v>8.44</v>
      </c>
      <c r="L9" s="204">
        <v>11.74</v>
      </c>
      <c r="M9" s="204">
        <f>1.82+2.96+1.76+0.72+0.82</f>
        <v>8.08</v>
      </c>
      <c r="N9" s="204">
        <v>8.2</v>
      </c>
      <c r="O9" s="204">
        <f>1.82+2.8+1.68+0.86</f>
        <v>7.16</v>
      </c>
      <c r="P9" s="204">
        <f>2.74+5.92+3.36+2.72+1.72</f>
        <v>16.46</v>
      </c>
    </row>
    <row r="10" spans="2:16" ht="15" outlineLevel="1">
      <c r="B10" s="278">
        <v>5</v>
      </c>
      <c r="C10" s="131" t="s">
        <v>197</v>
      </c>
      <c r="D10" s="254" t="s">
        <v>123</v>
      </c>
      <c r="E10" s="279">
        <f t="shared" si="0"/>
        <v>618.78</v>
      </c>
      <c r="F10" s="280"/>
      <c r="G10" s="281"/>
      <c r="H10" s="282"/>
      <c r="I10" s="255"/>
      <c r="J10" s="204">
        <v>304.8</v>
      </c>
      <c r="K10" s="204">
        <v>46.1</v>
      </c>
      <c r="L10" s="204">
        <v>61.72</v>
      </c>
      <c r="M10" s="204">
        <f>33.93+6+2.59</f>
        <v>42.519999999999996</v>
      </c>
      <c r="N10" s="204">
        <v>40.94</v>
      </c>
      <c r="O10" s="204">
        <f>31.29+3.99</f>
        <v>35.28</v>
      </c>
      <c r="P10" s="204">
        <f>67.86+12+7.56</f>
        <v>87.42</v>
      </c>
    </row>
    <row r="11" spans="2:16" ht="15" outlineLevel="1">
      <c r="B11" s="278">
        <v>6</v>
      </c>
      <c r="C11" s="131" t="s">
        <v>516</v>
      </c>
      <c r="D11" s="254" t="s">
        <v>160</v>
      </c>
      <c r="E11" s="279">
        <f t="shared" si="0"/>
        <v>20833.699999999997</v>
      </c>
      <c r="F11" s="280"/>
      <c r="G11" s="281"/>
      <c r="H11" s="282"/>
      <c r="I11" s="255"/>
      <c r="J11" s="204">
        <v>13425.25</v>
      </c>
      <c r="K11" s="204">
        <v>1995.09</v>
      </c>
      <c r="L11" s="204">
        <v>2938.24</v>
      </c>
      <c r="M11" s="204">
        <f>61.92+82.56+28.9+22.42</f>
        <v>195.8</v>
      </c>
      <c r="N11" s="204">
        <v>1768.51</v>
      </c>
      <c r="O11" s="204">
        <f>61.92+82.56+28.9+22.42</f>
        <v>195.8</v>
      </c>
      <c r="P11" s="204">
        <f>61.92+185.76+28.9+38.43</f>
        <v>315.01</v>
      </c>
    </row>
    <row r="12" spans="2:16" ht="15" outlineLevel="1">
      <c r="B12" s="278">
        <v>7</v>
      </c>
      <c r="C12" s="131" t="s">
        <v>402</v>
      </c>
      <c r="D12" s="254" t="s">
        <v>167</v>
      </c>
      <c r="E12" s="279">
        <f t="shared" si="0"/>
        <v>808</v>
      </c>
      <c r="F12" s="280"/>
      <c r="G12" s="281"/>
      <c r="H12" s="282"/>
      <c r="I12" s="255"/>
      <c r="J12" s="204">
        <v>360</v>
      </c>
      <c r="K12" s="204">
        <v>56</v>
      </c>
      <c r="L12" s="204">
        <v>80</v>
      </c>
      <c r="M12" s="204">
        <v>56</v>
      </c>
      <c r="N12" s="204">
        <v>56</v>
      </c>
      <c r="O12" s="204">
        <v>104</v>
      </c>
      <c r="P12" s="204">
        <v>96</v>
      </c>
    </row>
    <row r="13" spans="2:16" ht="15" outlineLevel="1">
      <c r="B13" s="278">
        <v>8</v>
      </c>
      <c r="C13" s="131" t="s">
        <v>411</v>
      </c>
      <c r="D13" s="254" t="s">
        <v>144</v>
      </c>
      <c r="E13" s="279">
        <f t="shared" si="0"/>
        <v>2001.0300000000002</v>
      </c>
      <c r="F13" s="280"/>
      <c r="G13" s="281"/>
      <c r="H13" s="282"/>
      <c r="I13" s="255"/>
      <c r="J13" s="181">
        <v>1379.3600000000001</v>
      </c>
      <c r="K13" s="181">
        <v>150.27</v>
      </c>
      <c r="L13" s="181">
        <v>268.54</v>
      </c>
      <c r="M13" s="204">
        <v>14.4</v>
      </c>
      <c r="N13" s="181">
        <v>188.46</v>
      </c>
      <c r="O13" s="256"/>
      <c r="P13" s="256"/>
    </row>
    <row r="14" spans="2:16" ht="15" outlineLevel="1">
      <c r="B14" s="278">
        <v>9</v>
      </c>
      <c r="C14" s="257" t="s">
        <v>441</v>
      </c>
      <c r="D14" s="254" t="s">
        <v>144</v>
      </c>
      <c r="E14" s="279">
        <f t="shared" si="0"/>
        <v>1024.9</v>
      </c>
      <c r="F14" s="280"/>
      <c r="G14" s="281"/>
      <c r="H14" s="282"/>
      <c r="I14" s="255"/>
      <c r="J14" s="181"/>
      <c r="K14" s="181"/>
      <c r="L14" s="181"/>
      <c r="M14" s="204">
        <f>43.2+43.2+48.8+51.8+14.7</f>
        <v>201.7</v>
      </c>
      <c r="N14" s="181"/>
      <c r="O14" s="204">
        <f>96+43.2+45.8+53+13.5</f>
        <v>251.5</v>
      </c>
      <c r="P14" s="204">
        <f>162+43.2+92+96+66+112.5</f>
        <v>571.7</v>
      </c>
    </row>
    <row r="15" spans="2:16" ht="15" outlineLevel="1">
      <c r="B15" s="278">
        <v>10</v>
      </c>
      <c r="C15" s="131" t="s">
        <v>517</v>
      </c>
      <c r="D15" s="21" t="s">
        <v>405</v>
      </c>
      <c r="E15" s="279">
        <f t="shared" si="0"/>
        <v>94</v>
      </c>
      <c r="F15" s="280"/>
      <c r="G15" s="281"/>
      <c r="H15" s="282"/>
      <c r="I15" s="255"/>
      <c r="J15" s="204">
        <v>45</v>
      </c>
      <c r="K15" s="204">
        <v>7</v>
      </c>
      <c r="L15" s="204">
        <v>10</v>
      </c>
      <c r="M15" s="204">
        <v>6</v>
      </c>
      <c r="N15" s="204">
        <v>9</v>
      </c>
      <c r="O15" s="204">
        <v>6</v>
      </c>
      <c r="P15" s="204">
        <v>11</v>
      </c>
    </row>
    <row r="16" spans="2:16" ht="15" outlineLevel="1">
      <c r="B16" s="278">
        <v>11</v>
      </c>
      <c r="C16" s="131" t="s">
        <v>518</v>
      </c>
      <c r="D16" s="254" t="s">
        <v>160</v>
      </c>
      <c r="E16" s="279">
        <f t="shared" si="0"/>
        <v>10944.36</v>
      </c>
      <c r="F16" s="280"/>
      <c r="G16" s="281"/>
      <c r="H16" s="282"/>
      <c r="I16" s="255"/>
      <c r="J16" s="204">
        <v>5881.61</v>
      </c>
      <c r="K16" s="204">
        <v>893.13</v>
      </c>
      <c r="L16" s="204">
        <v>1205.36</v>
      </c>
      <c r="M16" s="204">
        <v>425.7</v>
      </c>
      <c r="N16" s="204">
        <v>1176.32</v>
      </c>
      <c r="O16" s="204">
        <v>425.7</v>
      </c>
      <c r="P16" s="204">
        <v>936.54</v>
      </c>
    </row>
    <row r="17" spans="2:16" ht="15" outlineLevel="1">
      <c r="B17" s="278">
        <v>12</v>
      </c>
      <c r="C17" s="257" t="s">
        <v>404</v>
      </c>
      <c r="D17" s="132" t="s">
        <v>144</v>
      </c>
      <c r="E17" s="279">
        <f t="shared" si="0"/>
        <v>2280.77</v>
      </c>
      <c r="F17" s="280"/>
      <c r="G17" s="281"/>
      <c r="H17" s="282"/>
      <c r="I17" s="255"/>
      <c r="J17" s="181">
        <v>1535.75</v>
      </c>
      <c r="K17" s="181">
        <v>233.21</v>
      </c>
      <c r="L17" s="181">
        <v>314.74</v>
      </c>
      <c r="M17" s="204">
        <f>12.65</f>
        <v>12.65</v>
      </c>
      <c r="N17" s="181">
        <v>184.42</v>
      </c>
      <c r="O17" s="256"/>
      <c r="P17" s="256"/>
    </row>
    <row r="18" spans="2:16" ht="15" outlineLevel="1">
      <c r="B18" s="278">
        <v>13</v>
      </c>
      <c r="C18" s="257" t="s">
        <v>433</v>
      </c>
      <c r="D18" s="132" t="s">
        <v>144</v>
      </c>
      <c r="E18" s="279">
        <f t="shared" si="0"/>
        <v>680.25</v>
      </c>
      <c r="F18" s="280"/>
      <c r="G18" s="281"/>
      <c r="H18" s="282"/>
      <c r="I18" s="255"/>
      <c r="J18" s="181"/>
      <c r="K18" s="181"/>
      <c r="L18" s="181"/>
      <c r="M18" s="204">
        <f>75.85+88.15</f>
        <v>164</v>
      </c>
      <c r="N18" s="181"/>
      <c r="O18" s="204">
        <f>70.3+81.7</f>
        <v>152</v>
      </c>
      <c r="P18" s="204">
        <f>149.85+174.15+40.25</f>
        <v>364.25</v>
      </c>
    </row>
    <row r="19" spans="2:16" ht="15" outlineLevel="1">
      <c r="B19" s="278">
        <v>14</v>
      </c>
      <c r="C19" s="257" t="s">
        <v>488</v>
      </c>
      <c r="D19" s="132" t="s">
        <v>164</v>
      </c>
      <c r="E19" s="279">
        <f t="shared" si="0"/>
        <v>128.5</v>
      </c>
      <c r="F19" s="280"/>
      <c r="G19" s="281"/>
      <c r="H19" s="282"/>
      <c r="I19" s="255"/>
      <c r="J19" s="181"/>
      <c r="K19" s="181"/>
      <c r="L19" s="181"/>
      <c r="M19" s="204">
        <f>20.5+12</f>
        <v>32.5</v>
      </c>
      <c r="N19" s="181"/>
      <c r="O19" s="204">
        <f>19.5+24</f>
        <v>43.5</v>
      </c>
      <c r="P19" s="204">
        <f>40.5+12</f>
        <v>52.5</v>
      </c>
    </row>
    <row r="20" spans="2:16" ht="15" outlineLevel="1">
      <c r="B20" s="278">
        <v>15</v>
      </c>
      <c r="C20" s="257" t="s">
        <v>489</v>
      </c>
      <c r="D20" s="132" t="s">
        <v>144</v>
      </c>
      <c r="E20" s="279">
        <f t="shared" si="0"/>
        <v>524</v>
      </c>
      <c r="F20" s="280"/>
      <c r="G20" s="281"/>
      <c r="H20" s="282"/>
      <c r="I20" s="255"/>
      <c r="J20" s="181"/>
      <c r="K20" s="181"/>
      <c r="L20" s="181"/>
      <c r="M20" s="204">
        <v>140</v>
      </c>
      <c r="N20" s="181"/>
      <c r="O20" s="204">
        <f>96+18</f>
        <v>114</v>
      </c>
      <c r="P20" s="204">
        <f>240+30</f>
        <v>270</v>
      </c>
    </row>
    <row r="21" spans="2:16" ht="15" outlineLevel="1">
      <c r="B21" s="278">
        <v>16</v>
      </c>
      <c r="C21" s="257" t="s">
        <v>494</v>
      </c>
      <c r="D21" s="132" t="s">
        <v>144</v>
      </c>
      <c r="E21" s="279">
        <f t="shared" si="0"/>
        <v>535</v>
      </c>
      <c r="F21" s="280"/>
      <c r="G21" s="281"/>
      <c r="H21" s="282"/>
      <c r="I21" s="255"/>
      <c r="J21" s="256"/>
      <c r="K21" s="256"/>
      <c r="L21" s="256"/>
      <c r="M21" s="204">
        <f>72+20</f>
        <v>92</v>
      </c>
      <c r="O21" s="204">
        <f>96+19+18</f>
        <v>133</v>
      </c>
      <c r="P21" s="204">
        <f>240+40+30</f>
        <v>310</v>
      </c>
    </row>
    <row r="22" spans="2:16" ht="15" outlineLevel="1">
      <c r="B22" s="278">
        <v>17</v>
      </c>
      <c r="C22" s="257" t="s">
        <v>426</v>
      </c>
      <c r="D22" s="132" t="s">
        <v>144</v>
      </c>
      <c r="E22" s="279">
        <f t="shared" si="0"/>
        <v>59</v>
      </c>
      <c r="F22" s="280"/>
      <c r="G22" s="281"/>
      <c r="H22" s="282"/>
      <c r="I22" s="255"/>
      <c r="J22" s="256"/>
      <c r="K22" s="256"/>
      <c r="L22" s="256"/>
      <c r="M22" s="204">
        <v>59</v>
      </c>
      <c r="O22" s="256"/>
      <c r="P22" s="256"/>
    </row>
    <row r="23" spans="2:16" ht="15" outlineLevel="1">
      <c r="B23" s="278">
        <v>18</v>
      </c>
      <c r="C23" s="131" t="s">
        <v>519</v>
      </c>
      <c r="D23" s="254" t="s">
        <v>167</v>
      </c>
      <c r="E23" s="279">
        <f t="shared" si="0"/>
        <v>51</v>
      </c>
      <c r="F23" s="280"/>
      <c r="G23" s="281"/>
      <c r="H23" s="282"/>
      <c r="I23" s="255"/>
      <c r="J23" s="204">
        <v>20</v>
      </c>
      <c r="K23" s="204">
        <v>3</v>
      </c>
      <c r="L23" s="204">
        <v>6</v>
      </c>
      <c r="M23" s="204">
        <v>5</v>
      </c>
      <c r="N23" s="204">
        <v>3</v>
      </c>
      <c r="O23" s="204">
        <v>4</v>
      </c>
      <c r="P23" s="204">
        <v>10</v>
      </c>
    </row>
    <row r="24" spans="2:16" ht="15" outlineLevel="1">
      <c r="B24" s="278">
        <v>19</v>
      </c>
      <c r="C24" s="131" t="s">
        <v>520</v>
      </c>
      <c r="D24" s="254" t="s">
        <v>167</v>
      </c>
      <c r="E24" s="279">
        <f t="shared" si="0"/>
        <v>17</v>
      </c>
      <c r="F24" s="280"/>
      <c r="G24" s="281"/>
      <c r="H24" s="282"/>
      <c r="I24" s="255"/>
      <c r="J24" s="256"/>
      <c r="K24" s="256"/>
      <c r="L24" s="256"/>
      <c r="M24" s="204">
        <v>3</v>
      </c>
      <c r="N24" s="204">
        <v>1</v>
      </c>
      <c r="O24" s="204">
        <v>3</v>
      </c>
      <c r="P24" s="204">
        <v>10</v>
      </c>
    </row>
    <row r="25" spans="2:16" ht="15" outlineLevel="1">
      <c r="B25" s="278">
        <v>20</v>
      </c>
      <c r="C25" s="257" t="s">
        <v>521</v>
      </c>
      <c r="D25" s="254" t="s">
        <v>167</v>
      </c>
      <c r="E25" s="279">
        <f t="shared" si="0"/>
        <v>1</v>
      </c>
      <c r="F25" s="280"/>
      <c r="G25" s="281"/>
      <c r="H25" s="282"/>
      <c r="I25" s="255"/>
      <c r="J25" s="256"/>
      <c r="K25" s="256"/>
      <c r="L25" s="256"/>
      <c r="M25" s="256"/>
      <c r="N25" s="256"/>
      <c r="O25" s="204">
        <v>1</v>
      </c>
      <c r="P25" s="256"/>
    </row>
    <row r="26" spans="2:16" ht="15" outlineLevel="1">
      <c r="B26" s="278">
        <v>21</v>
      </c>
      <c r="C26" s="131" t="s">
        <v>522</v>
      </c>
      <c r="D26" s="254" t="s">
        <v>167</v>
      </c>
      <c r="E26" s="279">
        <f t="shared" si="0"/>
        <v>155</v>
      </c>
      <c r="F26" s="280"/>
      <c r="G26" s="281"/>
      <c r="H26" s="282"/>
      <c r="I26" s="255"/>
      <c r="J26" s="204">
        <v>80</v>
      </c>
      <c r="K26" s="204">
        <v>12</v>
      </c>
      <c r="L26" s="204">
        <v>16</v>
      </c>
      <c r="M26" s="204">
        <v>9</v>
      </c>
      <c r="N26" s="204">
        <v>10</v>
      </c>
      <c r="O26" s="204">
        <v>8</v>
      </c>
      <c r="P26" s="204">
        <v>20</v>
      </c>
    </row>
    <row r="27" spans="2:16" ht="15" outlineLevel="1">
      <c r="B27" s="278">
        <v>22</v>
      </c>
      <c r="C27" s="257" t="s">
        <v>523</v>
      </c>
      <c r="D27" s="254" t="s">
        <v>167</v>
      </c>
      <c r="E27" s="279">
        <f t="shared" si="0"/>
        <v>13</v>
      </c>
      <c r="F27" s="280"/>
      <c r="G27" s="281"/>
      <c r="H27" s="282"/>
      <c r="I27" s="255"/>
      <c r="J27" s="256"/>
      <c r="K27" s="256"/>
      <c r="L27" s="256"/>
      <c r="M27" s="256"/>
      <c r="N27" s="256"/>
      <c r="O27" s="204">
        <v>3</v>
      </c>
      <c r="P27" s="204">
        <v>10</v>
      </c>
    </row>
    <row r="28" spans="1:17" s="266" customFormat="1" ht="30.75">
      <c r="A28" s="162"/>
      <c r="B28" s="139" t="s">
        <v>491</v>
      </c>
      <c r="C28" s="274" t="s">
        <v>129</v>
      </c>
      <c r="D28" s="140"/>
      <c r="E28" s="275"/>
      <c r="F28" s="276"/>
      <c r="G28" s="277"/>
      <c r="H28" s="242" t="s">
        <v>486</v>
      </c>
      <c r="I28" s="206" t="s">
        <v>270</v>
      </c>
      <c r="J28" s="206" t="s">
        <v>271</v>
      </c>
      <c r="K28" s="206" t="s">
        <v>272</v>
      </c>
      <c r="L28" s="206" t="s">
        <v>273</v>
      </c>
      <c r="M28" s="264"/>
      <c r="N28" s="264"/>
      <c r="O28" s="265"/>
      <c r="P28" s="265"/>
      <c r="Q28" s="265"/>
    </row>
    <row r="29" spans="2:12" ht="15" outlineLevel="1">
      <c r="B29" s="278">
        <v>1</v>
      </c>
      <c r="C29" s="131" t="s">
        <v>401</v>
      </c>
      <c r="D29" s="258" t="s">
        <v>123</v>
      </c>
      <c r="E29" s="279">
        <f aca="true" t="shared" si="1" ref="E29:E67">SUM(I29:P29)</f>
        <v>5.32</v>
      </c>
      <c r="F29" s="280"/>
      <c r="G29" s="281"/>
      <c r="H29" s="282"/>
      <c r="I29" s="255"/>
      <c r="J29" s="204">
        <v>3.36</v>
      </c>
      <c r="K29" s="256"/>
      <c r="L29" s="204">
        <v>1.96</v>
      </c>
    </row>
    <row r="30" spans="2:12" ht="15" outlineLevel="1">
      <c r="B30" s="278">
        <v>2</v>
      </c>
      <c r="C30" s="131" t="s">
        <v>251</v>
      </c>
      <c r="D30" s="258" t="s">
        <v>123</v>
      </c>
      <c r="E30" s="279">
        <f t="shared" si="1"/>
        <v>26.34</v>
      </c>
      <c r="F30" s="280"/>
      <c r="G30" s="281"/>
      <c r="H30" s="282"/>
      <c r="I30" s="255"/>
      <c r="J30" s="204">
        <v>23.69</v>
      </c>
      <c r="K30" s="256"/>
      <c r="L30" s="204">
        <v>2.65</v>
      </c>
    </row>
    <row r="31" spans="2:12" ht="15" outlineLevel="1">
      <c r="B31" s="278">
        <v>3</v>
      </c>
      <c r="C31" s="257" t="s">
        <v>414</v>
      </c>
      <c r="D31" s="258" t="s">
        <v>123</v>
      </c>
      <c r="E31" s="279">
        <f t="shared" si="1"/>
        <v>5.7</v>
      </c>
      <c r="F31" s="280"/>
      <c r="G31" s="281"/>
      <c r="H31" s="282"/>
      <c r="I31" s="255"/>
      <c r="J31" s="204">
        <v>5.7</v>
      </c>
      <c r="K31" s="259"/>
      <c r="L31" s="259"/>
    </row>
    <row r="32" spans="2:12" ht="15" outlineLevel="1">
      <c r="B32" s="278">
        <v>4</v>
      </c>
      <c r="C32" s="257" t="s">
        <v>413</v>
      </c>
      <c r="D32" s="258" t="s">
        <v>123</v>
      </c>
      <c r="E32" s="279">
        <f t="shared" si="1"/>
        <v>5.77</v>
      </c>
      <c r="F32" s="280"/>
      <c r="G32" s="281"/>
      <c r="H32" s="282"/>
      <c r="I32" s="260"/>
      <c r="J32" s="204">
        <v>3.46</v>
      </c>
      <c r="K32" s="256"/>
      <c r="L32" s="204">
        <v>2.31</v>
      </c>
    </row>
    <row r="33" spans="2:12" ht="15" outlineLevel="1">
      <c r="B33" s="278">
        <v>5</v>
      </c>
      <c r="C33" s="131" t="s">
        <v>495</v>
      </c>
      <c r="D33" s="258" t="s">
        <v>160</v>
      </c>
      <c r="E33" s="279">
        <f t="shared" si="1"/>
        <v>739.0600000000001</v>
      </c>
      <c r="F33" s="280"/>
      <c r="G33" s="281"/>
      <c r="H33" s="282"/>
      <c r="I33" s="255"/>
      <c r="J33" s="204">
        <v>414.1</v>
      </c>
      <c r="K33" s="256"/>
      <c r="L33" s="204">
        <v>324.96000000000004</v>
      </c>
    </row>
    <row r="34" spans="2:12" ht="15" outlineLevel="1">
      <c r="B34" s="278">
        <v>6</v>
      </c>
      <c r="C34" s="131" t="s">
        <v>496</v>
      </c>
      <c r="D34" s="258" t="s">
        <v>144</v>
      </c>
      <c r="E34" s="279">
        <f t="shared" si="1"/>
        <v>101.88</v>
      </c>
      <c r="F34" s="280"/>
      <c r="G34" s="281"/>
      <c r="H34" s="282"/>
      <c r="I34" s="255"/>
      <c r="J34" s="204">
        <v>67.2</v>
      </c>
      <c r="K34" s="256"/>
      <c r="L34" s="204">
        <v>34.68</v>
      </c>
    </row>
    <row r="35" spans="2:12" ht="15" outlineLevel="1">
      <c r="B35" s="278">
        <v>7</v>
      </c>
      <c r="C35" s="131" t="s">
        <v>412</v>
      </c>
      <c r="D35" s="258" t="s">
        <v>123</v>
      </c>
      <c r="E35" s="279">
        <f t="shared" si="1"/>
        <v>94.05000000000001</v>
      </c>
      <c r="F35" s="280"/>
      <c r="G35" s="281"/>
      <c r="H35" s="282"/>
      <c r="I35" s="255"/>
      <c r="J35" s="204">
        <v>56.77</v>
      </c>
      <c r="K35" s="256"/>
      <c r="L35" s="204">
        <v>37.28</v>
      </c>
    </row>
    <row r="36" spans="2:12" ht="15" outlineLevel="1">
      <c r="B36" s="278">
        <v>8</v>
      </c>
      <c r="C36" s="131" t="s">
        <v>197</v>
      </c>
      <c r="D36" s="258" t="s">
        <v>123</v>
      </c>
      <c r="E36" s="279">
        <f t="shared" si="1"/>
        <v>38</v>
      </c>
      <c r="F36" s="280"/>
      <c r="G36" s="281"/>
      <c r="H36" s="282"/>
      <c r="I36" s="255"/>
      <c r="J36" s="204">
        <v>28.71</v>
      </c>
      <c r="K36" s="256"/>
      <c r="L36" s="204">
        <v>9.29</v>
      </c>
    </row>
    <row r="37" spans="2:12" ht="15" outlineLevel="1">
      <c r="B37" s="278">
        <v>9</v>
      </c>
      <c r="C37" s="131" t="s">
        <v>411</v>
      </c>
      <c r="D37" s="258" t="s">
        <v>144</v>
      </c>
      <c r="E37" s="279">
        <f t="shared" si="1"/>
        <v>62.66</v>
      </c>
      <c r="F37" s="280"/>
      <c r="G37" s="281"/>
      <c r="H37" s="282"/>
      <c r="I37" s="255"/>
      <c r="J37" s="204">
        <v>62.66</v>
      </c>
      <c r="K37" s="256"/>
      <c r="L37" s="256"/>
    </row>
    <row r="38" spans="2:12" ht="15" outlineLevel="1">
      <c r="B38" s="278">
        <v>10</v>
      </c>
      <c r="C38" s="257" t="s">
        <v>410</v>
      </c>
      <c r="D38" s="258" t="s">
        <v>144</v>
      </c>
      <c r="E38" s="279">
        <f t="shared" si="1"/>
        <v>475.02</v>
      </c>
      <c r="F38" s="280"/>
      <c r="G38" s="281"/>
      <c r="H38" s="282"/>
      <c r="I38" s="255"/>
      <c r="J38" s="181">
        <v>475.02</v>
      </c>
      <c r="K38" s="256"/>
      <c r="L38" s="256"/>
    </row>
    <row r="39" spans="2:12" ht="15" outlineLevel="1">
      <c r="B39" s="278">
        <v>11</v>
      </c>
      <c r="C39" s="131" t="s">
        <v>520</v>
      </c>
      <c r="D39" s="258" t="s">
        <v>167</v>
      </c>
      <c r="E39" s="279">
        <f t="shared" si="1"/>
        <v>42</v>
      </c>
      <c r="F39" s="280"/>
      <c r="G39" s="281"/>
      <c r="H39" s="282"/>
      <c r="I39" s="255"/>
      <c r="J39" s="204">
        <v>32</v>
      </c>
      <c r="K39" s="256"/>
      <c r="L39" s="204">
        <v>10</v>
      </c>
    </row>
    <row r="40" spans="2:12" ht="15" outlineLevel="1">
      <c r="B40" s="278">
        <v>12</v>
      </c>
      <c r="C40" s="257" t="s">
        <v>524</v>
      </c>
      <c r="D40" s="258" t="s">
        <v>160</v>
      </c>
      <c r="E40" s="279">
        <f t="shared" si="1"/>
        <v>1817.71</v>
      </c>
      <c r="F40" s="280"/>
      <c r="G40" s="281"/>
      <c r="H40" s="282"/>
      <c r="I40" s="255"/>
      <c r="J40" s="204">
        <v>1497.6</v>
      </c>
      <c r="K40" s="256"/>
      <c r="L40" s="204">
        <v>320.11</v>
      </c>
    </row>
    <row r="41" spans="2:12" ht="15" outlineLevel="1">
      <c r="B41" s="278">
        <v>13</v>
      </c>
      <c r="C41" s="257" t="s">
        <v>525</v>
      </c>
      <c r="D41" s="258" t="s">
        <v>160</v>
      </c>
      <c r="E41" s="279">
        <f t="shared" si="1"/>
        <v>746.6300000000001</v>
      </c>
      <c r="F41" s="280"/>
      <c r="G41" s="281"/>
      <c r="H41" s="282"/>
      <c r="I41" s="255"/>
      <c r="J41" s="204">
        <v>544.7</v>
      </c>
      <c r="K41" s="256"/>
      <c r="L41" s="204">
        <v>201.93</v>
      </c>
    </row>
    <row r="42" spans="2:12" ht="15" outlineLevel="1">
      <c r="B42" s="278">
        <v>14</v>
      </c>
      <c r="C42" s="257" t="s">
        <v>404</v>
      </c>
      <c r="D42" s="258" t="s">
        <v>144</v>
      </c>
      <c r="E42" s="279">
        <f t="shared" si="1"/>
        <v>402.44</v>
      </c>
      <c r="F42" s="280"/>
      <c r="G42" s="281"/>
      <c r="H42" s="282"/>
      <c r="I42" s="255"/>
      <c r="J42" s="204">
        <v>316.64</v>
      </c>
      <c r="K42" s="256"/>
      <c r="L42" s="204">
        <v>85.8</v>
      </c>
    </row>
    <row r="43" spans="2:12" ht="15" outlineLevel="1">
      <c r="B43" s="278">
        <v>15</v>
      </c>
      <c r="C43" s="131" t="s">
        <v>526</v>
      </c>
      <c r="D43" s="258" t="s">
        <v>167</v>
      </c>
      <c r="E43" s="279">
        <f t="shared" si="1"/>
        <v>2</v>
      </c>
      <c r="F43" s="280"/>
      <c r="G43" s="281"/>
      <c r="H43" s="282"/>
      <c r="I43" s="261"/>
      <c r="K43" s="256"/>
      <c r="L43" s="204">
        <v>2</v>
      </c>
    </row>
    <row r="44" spans="2:12" ht="15" outlineLevel="1">
      <c r="B44" s="278">
        <v>16</v>
      </c>
      <c r="C44" s="131" t="s">
        <v>527</v>
      </c>
      <c r="D44" s="258" t="s">
        <v>167</v>
      </c>
      <c r="E44" s="279">
        <f t="shared" si="1"/>
        <v>10</v>
      </c>
      <c r="F44" s="280"/>
      <c r="G44" s="281"/>
      <c r="H44" s="282"/>
      <c r="I44" s="261"/>
      <c r="K44" s="256"/>
      <c r="L44" s="204">
        <v>10</v>
      </c>
    </row>
    <row r="45" spans="2:12" ht="15" outlineLevel="1">
      <c r="B45" s="278">
        <v>17</v>
      </c>
      <c r="C45" s="131" t="s">
        <v>528</v>
      </c>
      <c r="D45" s="258" t="s">
        <v>167</v>
      </c>
      <c r="E45" s="279">
        <f t="shared" si="1"/>
        <v>10</v>
      </c>
      <c r="F45" s="280"/>
      <c r="G45" s="281"/>
      <c r="H45" s="282"/>
      <c r="I45" s="261"/>
      <c r="K45" s="256"/>
      <c r="L45" s="204">
        <v>10</v>
      </c>
    </row>
    <row r="46" spans="2:12" ht="15" outlineLevel="1">
      <c r="B46" s="278">
        <v>18</v>
      </c>
      <c r="C46" s="131" t="s">
        <v>529</v>
      </c>
      <c r="D46" s="258" t="s">
        <v>167</v>
      </c>
      <c r="E46" s="279">
        <f t="shared" si="1"/>
        <v>10</v>
      </c>
      <c r="F46" s="280"/>
      <c r="G46" s="281"/>
      <c r="H46" s="282"/>
      <c r="I46" s="261"/>
      <c r="K46" s="256"/>
      <c r="L46" s="204">
        <v>10</v>
      </c>
    </row>
    <row r="47" spans="1:17" s="266" customFormat="1" ht="47.25" customHeight="1">
      <c r="A47" s="162"/>
      <c r="B47" s="139" t="s">
        <v>492</v>
      </c>
      <c r="C47" s="274" t="s">
        <v>590</v>
      </c>
      <c r="D47" s="140"/>
      <c r="E47" s="275"/>
      <c r="F47" s="276"/>
      <c r="G47" s="277"/>
      <c r="H47" s="242" t="s">
        <v>486</v>
      </c>
      <c r="I47" s="206" t="s">
        <v>591</v>
      </c>
      <c r="J47" s="265"/>
      <c r="K47" s="265"/>
      <c r="L47" s="265"/>
      <c r="M47" s="265"/>
      <c r="N47" s="265"/>
      <c r="O47" s="265"/>
      <c r="P47" s="265"/>
      <c r="Q47" s="265"/>
    </row>
    <row r="48" spans="2:9" ht="15" outlineLevel="1">
      <c r="B48" s="278">
        <v>1</v>
      </c>
      <c r="C48" s="283" t="s">
        <v>150</v>
      </c>
      <c r="D48" s="282" t="s">
        <v>123</v>
      </c>
      <c r="E48" s="279">
        <f t="shared" si="1"/>
        <v>177.39</v>
      </c>
      <c r="F48" s="280"/>
      <c r="G48" s="281"/>
      <c r="H48" s="282"/>
      <c r="I48" s="204">
        <v>177.39</v>
      </c>
    </row>
    <row r="49" spans="2:9" ht="15" outlineLevel="1">
      <c r="B49" s="278">
        <v>2</v>
      </c>
      <c r="C49" s="283" t="s">
        <v>197</v>
      </c>
      <c r="D49" s="282" t="s">
        <v>123</v>
      </c>
      <c r="E49" s="279">
        <f t="shared" si="1"/>
        <v>32.68</v>
      </c>
      <c r="F49" s="280"/>
      <c r="G49" s="281"/>
      <c r="H49" s="282"/>
      <c r="I49" s="204">
        <v>32.68</v>
      </c>
    </row>
    <row r="50" spans="2:9" ht="15" outlineLevel="1">
      <c r="B50" s="278">
        <v>3</v>
      </c>
      <c r="C50" s="283" t="s">
        <v>251</v>
      </c>
      <c r="D50" s="282" t="s">
        <v>123</v>
      </c>
      <c r="E50" s="279">
        <f t="shared" si="1"/>
        <v>6.32</v>
      </c>
      <c r="F50" s="280"/>
      <c r="G50" s="281"/>
      <c r="H50" s="282"/>
      <c r="I50" s="204">
        <v>6.32</v>
      </c>
    </row>
    <row r="51" spans="1:17" s="182" customFormat="1" ht="15" outlineLevel="1">
      <c r="A51" s="174"/>
      <c r="B51" s="278">
        <v>4</v>
      </c>
      <c r="C51" s="284" t="s">
        <v>158</v>
      </c>
      <c r="D51" s="285" t="s">
        <v>123</v>
      </c>
      <c r="E51" s="279">
        <f t="shared" si="1"/>
        <v>13.94</v>
      </c>
      <c r="F51" s="286"/>
      <c r="G51" s="287"/>
      <c r="H51" s="285"/>
      <c r="I51" s="204">
        <v>13.94</v>
      </c>
      <c r="J51" s="181"/>
      <c r="K51" s="181"/>
      <c r="L51" s="181"/>
      <c r="M51" s="181"/>
      <c r="N51" s="181"/>
      <c r="O51" s="181"/>
      <c r="P51" s="181"/>
      <c r="Q51" s="181"/>
    </row>
    <row r="52" spans="2:9" ht="15" outlineLevel="1">
      <c r="B52" s="278">
        <v>5</v>
      </c>
      <c r="C52" s="283" t="s">
        <v>497</v>
      </c>
      <c r="D52" s="282" t="s">
        <v>160</v>
      </c>
      <c r="E52" s="279">
        <f t="shared" si="1"/>
        <v>111.94</v>
      </c>
      <c r="F52" s="280"/>
      <c r="G52" s="281"/>
      <c r="H52" s="282"/>
      <c r="I52" s="204">
        <v>111.94</v>
      </c>
    </row>
    <row r="53" spans="2:9" ht="15" outlineLevel="1">
      <c r="B53" s="278">
        <v>6</v>
      </c>
      <c r="C53" s="283" t="s">
        <v>498</v>
      </c>
      <c r="D53" s="282" t="s">
        <v>160</v>
      </c>
      <c r="E53" s="279">
        <f t="shared" si="1"/>
        <v>1487.13</v>
      </c>
      <c r="F53" s="280"/>
      <c r="G53" s="281"/>
      <c r="H53" s="282"/>
      <c r="I53" s="204">
        <v>1487.13</v>
      </c>
    </row>
    <row r="54" spans="1:17" s="182" customFormat="1" ht="15" outlineLevel="1">
      <c r="A54" s="174"/>
      <c r="B54" s="278">
        <v>7</v>
      </c>
      <c r="C54" s="284" t="s">
        <v>396</v>
      </c>
      <c r="D54" s="285" t="s">
        <v>123</v>
      </c>
      <c r="E54" s="279">
        <f t="shared" si="1"/>
        <v>18.86</v>
      </c>
      <c r="F54" s="286"/>
      <c r="G54" s="287"/>
      <c r="H54" s="285"/>
      <c r="I54" s="204">
        <v>18.86</v>
      </c>
      <c r="J54" s="181"/>
      <c r="K54" s="181"/>
      <c r="L54" s="181"/>
      <c r="M54" s="181"/>
      <c r="N54" s="181"/>
      <c r="O54" s="181"/>
      <c r="P54" s="181"/>
      <c r="Q54" s="181"/>
    </row>
    <row r="55" spans="1:17" s="182" customFormat="1" ht="15" outlineLevel="1">
      <c r="A55" s="174"/>
      <c r="B55" s="278">
        <v>8</v>
      </c>
      <c r="C55" s="284" t="s">
        <v>394</v>
      </c>
      <c r="D55" s="285" t="s">
        <v>144</v>
      </c>
      <c r="E55" s="279">
        <f t="shared" si="1"/>
        <v>210.56</v>
      </c>
      <c r="F55" s="286"/>
      <c r="G55" s="287"/>
      <c r="H55" s="285"/>
      <c r="I55" s="204">
        <v>210.56</v>
      </c>
      <c r="J55" s="181"/>
      <c r="K55" s="181"/>
      <c r="L55" s="181"/>
      <c r="M55" s="181"/>
      <c r="N55" s="181"/>
      <c r="O55" s="181"/>
      <c r="P55" s="181"/>
      <c r="Q55" s="181"/>
    </row>
    <row r="56" spans="1:17" s="182" customFormat="1" ht="15" outlineLevel="1">
      <c r="A56" s="174"/>
      <c r="B56" s="278">
        <v>9</v>
      </c>
      <c r="C56" s="284" t="s">
        <v>395</v>
      </c>
      <c r="D56" s="285" t="s">
        <v>144</v>
      </c>
      <c r="E56" s="279">
        <f t="shared" si="1"/>
        <v>188.08</v>
      </c>
      <c r="F56" s="286"/>
      <c r="G56" s="287"/>
      <c r="H56" s="285"/>
      <c r="I56" s="204">
        <v>188.08</v>
      </c>
      <c r="J56" s="181"/>
      <c r="K56" s="181"/>
      <c r="L56" s="181"/>
      <c r="M56" s="181"/>
      <c r="N56" s="181"/>
      <c r="O56" s="181"/>
      <c r="P56" s="181"/>
      <c r="Q56" s="181"/>
    </row>
    <row r="57" spans="1:17" s="266" customFormat="1" ht="49.5" customHeight="1">
      <c r="A57" s="162"/>
      <c r="B57" s="139" t="s">
        <v>493</v>
      </c>
      <c r="C57" s="274" t="s">
        <v>435</v>
      </c>
      <c r="D57" s="140"/>
      <c r="E57" s="275"/>
      <c r="F57" s="276"/>
      <c r="G57" s="277"/>
      <c r="H57" s="242" t="s">
        <v>486</v>
      </c>
      <c r="I57" s="206" t="s">
        <v>274</v>
      </c>
      <c r="J57" s="206" t="s">
        <v>438</v>
      </c>
      <c r="K57" s="263" t="s">
        <v>446</v>
      </c>
      <c r="L57" s="263" t="s">
        <v>447</v>
      </c>
      <c r="M57" s="265"/>
      <c r="N57" s="265"/>
      <c r="O57" s="265"/>
      <c r="P57" s="265"/>
      <c r="Q57" s="265"/>
    </row>
    <row r="58" spans="2:12" ht="15" outlineLevel="1">
      <c r="B58" s="262">
        <v>1</v>
      </c>
      <c r="C58" s="131" t="s">
        <v>150</v>
      </c>
      <c r="D58" s="258" t="s">
        <v>123</v>
      </c>
      <c r="E58" s="279">
        <f t="shared" si="1"/>
        <v>72.66</v>
      </c>
      <c r="F58" s="280"/>
      <c r="G58" s="281"/>
      <c r="H58" s="282"/>
      <c r="I58" s="269">
        <v>26.97</v>
      </c>
      <c r="J58" s="204">
        <v>6.53</v>
      </c>
      <c r="K58" s="204">
        <v>6.53</v>
      </c>
      <c r="L58" s="204">
        <v>32.63</v>
      </c>
    </row>
    <row r="59" spans="2:12" ht="15" outlineLevel="1">
      <c r="B59" s="262">
        <v>2</v>
      </c>
      <c r="C59" s="131" t="s">
        <v>243</v>
      </c>
      <c r="D59" s="258" t="s">
        <v>123</v>
      </c>
      <c r="E59" s="279">
        <f t="shared" si="1"/>
        <v>12.780000000000001</v>
      </c>
      <c r="F59" s="280"/>
      <c r="G59" s="281"/>
      <c r="H59" s="282"/>
      <c r="I59" s="269">
        <v>4.65</v>
      </c>
      <c r="J59" s="204">
        <v>1.16</v>
      </c>
      <c r="K59" s="204">
        <v>1.16</v>
      </c>
      <c r="L59" s="204">
        <v>5.81</v>
      </c>
    </row>
    <row r="60" spans="2:12" ht="15" outlineLevel="1">
      <c r="B60" s="262">
        <v>3</v>
      </c>
      <c r="C60" s="131" t="s">
        <v>244</v>
      </c>
      <c r="D60" s="258" t="s">
        <v>123</v>
      </c>
      <c r="E60" s="279">
        <f t="shared" si="1"/>
        <v>5.550000000000001</v>
      </c>
      <c r="F60" s="280"/>
      <c r="G60" s="281"/>
      <c r="H60" s="282"/>
      <c r="I60" s="269">
        <v>2.4000000000000004</v>
      </c>
      <c r="J60" s="204">
        <v>0.45</v>
      </c>
      <c r="K60" s="204">
        <v>0.45</v>
      </c>
      <c r="L60" s="204">
        <v>2.25</v>
      </c>
    </row>
    <row r="61" spans="2:12" ht="15" outlineLevel="1">
      <c r="B61" s="262">
        <v>4</v>
      </c>
      <c r="C61" s="131" t="s">
        <v>499</v>
      </c>
      <c r="D61" s="258" t="s">
        <v>160</v>
      </c>
      <c r="E61" s="279">
        <f t="shared" si="1"/>
        <v>286.72</v>
      </c>
      <c r="F61" s="280"/>
      <c r="G61" s="281"/>
      <c r="H61" s="282"/>
      <c r="I61" s="269">
        <v>123.2</v>
      </c>
      <c r="J61" s="204">
        <v>23.36</v>
      </c>
      <c r="K61" s="204">
        <v>23.36</v>
      </c>
      <c r="L61" s="204">
        <v>116.8</v>
      </c>
    </row>
    <row r="62" spans="2:12" ht="15" outlineLevel="1">
      <c r="B62" s="262">
        <v>5</v>
      </c>
      <c r="C62" s="131" t="s">
        <v>500</v>
      </c>
      <c r="D62" s="258" t="s">
        <v>160</v>
      </c>
      <c r="E62" s="279">
        <f t="shared" si="1"/>
        <v>91.06</v>
      </c>
      <c r="F62" s="280"/>
      <c r="G62" s="281"/>
      <c r="H62" s="282"/>
      <c r="I62" s="269">
        <v>33.1</v>
      </c>
      <c r="J62" s="204">
        <v>8.28</v>
      </c>
      <c r="K62" s="204">
        <v>8.28</v>
      </c>
      <c r="L62" s="204">
        <v>41.4</v>
      </c>
    </row>
    <row r="63" spans="2:12" ht="15" outlineLevel="1">
      <c r="B63" s="262">
        <v>6</v>
      </c>
      <c r="C63" s="131" t="s">
        <v>247</v>
      </c>
      <c r="D63" s="258" t="s">
        <v>123</v>
      </c>
      <c r="E63" s="279">
        <f t="shared" si="1"/>
        <v>17.560000000000002</v>
      </c>
      <c r="F63" s="280"/>
      <c r="G63" s="281"/>
      <c r="H63" s="282"/>
      <c r="I63" s="269">
        <v>8.88</v>
      </c>
      <c r="J63" s="204">
        <v>1.24</v>
      </c>
      <c r="K63" s="204">
        <v>1.24</v>
      </c>
      <c r="L63" s="204">
        <v>6.2</v>
      </c>
    </row>
    <row r="64" spans="2:12" ht="15" outlineLevel="1">
      <c r="B64" s="262">
        <v>7</v>
      </c>
      <c r="C64" s="131" t="s">
        <v>501</v>
      </c>
      <c r="D64" s="258" t="s">
        <v>144</v>
      </c>
      <c r="E64" s="279">
        <f t="shared" si="1"/>
        <v>146.44</v>
      </c>
      <c r="F64" s="280"/>
      <c r="G64" s="281"/>
      <c r="H64" s="282"/>
      <c r="I64" s="269">
        <v>47.31999999999999</v>
      </c>
      <c r="J64" s="204">
        <v>14.16</v>
      </c>
      <c r="K64" s="204">
        <v>14.16</v>
      </c>
      <c r="L64" s="204">
        <v>70.8</v>
      </c>
    </row>
    <row r="65" spans="2:12" ht="15" outlineLevel="1">
      <c r="B65" s="262">
        <v>8</v>
      </c>
      <c r="C65" s="131" t="s">
        <v>530</v>
      </c>
      <c r="D65" s="258" t="s">
        <v>164</v>
      </c>
      <c r="E65" s="279">
        <f t="shared" si="1"/>
        <v>58.5</v>
      </c>
      <c r="F65" s="280"/>
      <c r="G65" s="281"/>
      <c r="H65" s="282"/>
      <c r="I65" s="269">
        <v>41</v>
      </c>
      <c r="J65" s="204">
        <v>2.5</v>
      </c>
      <c r="K65" s="204">
        <v>2.5</v>
      </c>
      <c r="L65" s="204">
        <v>12.5</v>
      </c>
    </row>
    <row r="66" spans="2:12" ht="15" outlineLevel="1">
      <c r="B66" s="262">
        <v>9</v>
      </c>
      <c r="C66" s="131" t="s">
        <v>531</v>
      </c>
      <c r="D66" s="258" t="s">
        <v>167</v>
      </c>
      <c r="E66" s="279">
        <f t="shared" si="1"/>
        <v>33</v>
      </c>
      <c r="F66" s="280"/>
      <c r="G66" s="281"/>
      <c r="H66" s="282"/>
      <c r="I66" s="269">
        <v>12</v>
      </c>
      <c r="J66" s="204">
        <v>3</v>
      </c>
      <c r="K66" s="204">
        <v>3</v>
      </c>
      <c r="L66" s="204">
        <v>15</v>
      </c>
    </row>
    <row r="67" spans="2:12" ht="15" outlineLevel="1">
      <c r="B67" s="262">
        <v>10</v>
      </c>
      <c r="C67" s="257" t="s">
        <v>532</v>
      </c>
      <c r="D67" s="258" t="s">
        <v>164</v>
      </c>
      <c r="E67" s="279">
        <f t="shared" si="1"/>
        <v>3.5</v>
      </c>
      <c r="F67" s="280"/>
      <c r="G67" s="281"/>
      <c r="H67" s="282"/>
      <c r="I67" s="255"/>
      <c r="J67" s="204">
        <v>0.5</v>
      </c>
      <c r="K67" s="204">
        <v>0.5</v>
      </c>
      <c r="L67" s="204">
        <v>2.5</v>
      </c>
    </row>
    <row r="68" spans="2:17" s="225" customFormat="1" ht="62.25">
      <c r="B68" s="270" t="s">
        <v>20</v>
      </c>
      <c r="C68" s="271" t="s">
        <v>453</v>
      </c>
      <c r="D68" s="270"/>
      <c r="E68" s="272"/>
      <c r="F68" s="270"/>
      <c r="G68" s="270"/>
      <c r="H68" s="273" t="s">
        <v>450</v>
      </c>
      <c r="I68" s="223"/>
      <c r="J68" s="224"/>
      <c r="K68" s="224"/>
      <c r="L68" s="224"/>
      <c r="M68" s="224"/>
      <c r="N68" s="224"/>
      <c r="O68" s="224"/>
      <c r="P68" s="224"/>
      <c r="Q68" s="224"/>
    </row>
    <row r="69" spans="2:17" s="162" customFormat="1" ht="15.75" outlineLevel="1">
      <c r="B69" s="192" t="s">
        <v>370</v>
      </c>
      <c r="C69" s="166" t="s">
        <v>317</v>
      </c>
      <c r="D69" s="165"/>
      <c r="E69" s="193"/>
      <c r="F69" s="140"/>
      <c r="G69" s="140"/>
      <c r="H69" s="140"/>
      <c r="I69" s="163"/>
      <c r="J69" s="164"/>
      <c r="K69" s="164"/>
      <c r="L69" s="164"/>
      <c r="M69" s="164"/>
      <c r="N69" s="164"/>
      <c r="O69" s="164"/>
      <c r="P69" s="164"/>
      <c r="Q69" s="164"/>
    </row>
    <row r="70" spans="2:17" s="137" customFormat="1" ht="15" outlineLevel="1">
      <c r="B70" s="198">
        <v>1</v>
      </c>
      <c r="C70" s="131" t="s">
        <v>150</v>
      </c>
      <c r="D70" s="132" t="s">
        <v>123</v>
      </c>
      <c r="E70" s="212">
        <v>65.447625</v>
      </c>
      <c r="F70" s="140"/>
      <c r="G70" s="140"/>
      <c r="H70" s="140"/>
      <c r="I70" s="149"/>
      <c r="J70" s="150"/>
      <c r="K70" s="150"/>
      <c r="L70" s="150"/>
      <c r="M70" s="150"/>
      <c r="N70" s="150"/>
      <c r="O70" s="150"/>
      <c r="P70" s="150"/>
      <c r="Q70" s="150"/>
    </row>
    <row r="71" spans="2:17" s="137" customFormat="1" ht="15" outlineLevel="1">
      <c r="B71" s="198">
        <v>2</v>
      </c>
      <c r="C71" s="131" t="s">
        <v>226</v>
      </c>
      <c r="D71" s="132" t="s">
        <v>123</v>
      </c>
      <c r="E71" s="212">
        <v>121.86</v>
      </c>
      <c r="F71" s="140"/>
      <c r="G71" s="140"/>
      <c r="H71" s="140"/>
      <c r="I71" s="149"/>
      <c r="J71" s="150"/>
      <c r="K71" s="150"/>
      <c r="L71" s="150"/>
      <c r="M71" s="150"/>
      <c r="N71" s="150"/>
      <c r="O71" s="150"/>
      <c r="P71" s="150"/>
      <c r="Q71" s="150"/>
    </row>
    <row r="72" spans="2:17" s="137" customFormat="1" ht="15" outlineLevel="1">
      <c r="B72" s="198">
        <v>3</v>
      </c>
      <c r="C72" s="131" t="s">
        <v>227</v>
      </c>
      <c r="D72" s="132" t="s">
        <v>123</v>
      </c>
      <c r="E72" s="212">
        <v>36.6</v>
      </c>
      <c r="F72" s="140"/>
      <c r="G72" s="140"/>
      <c r="H72" s="140"/>
      <c r="I72" s="149"/>
      <c r="J72" s="150"/>
      <c r="K72" s="150"/>
      <c r="L72" s="150"/>
      <c r="M72" s="150"/>
      <c r="N72" s="150"/>
      <c r="O72" s="150"/>
      <c r="P72" s="150"/>
      <c r="Q72" s="150"/>
    </row>
    <row r="73" spans="2:17" s="137" customFormat="1" ht="15" outlineLevel="1">
      <c r="B73" s="198">
        <v>4</v>
      </c>
      <c r="C73" s="131" t="s">
        <v>158</v>
      </c>
      <c r="D73" s="132" t="s">
        <v>123</v>
      </c>
      <c r="E73" s="212">
        <v>11.945</v>
      </c>
      <c r="F73" s="140"/>
      <c r="G73" s="140"/>
      <c r="H73" s="140"/>
      <c r="I73" s="149"/>
      <c r="J73" s="150"/>
      <c r="K73" s="150"/>
      <c r="L73" s="150"/>
      <c r="M73" s="150"/>
      <c r="N73" s="150"/>
      <c r="O73" s="150"/>
      <c r="P73" s="150"/>
      <c r="Q73" s="150"/>
    </row>
    <row r="74" spans="2:17" s="137" customFormat="1" ht="15" outlineLevel="1">
      <c r="B74" s="198">
        <v>5</v>
      </c>
      <c r="C74" s="131" t="s">
        <v>228</v>
      </c>
      <c r="D74" s="132" t="s">
        <v>123</v>
      </c>
      <c r="E74" s="212">
        <v>2.6381249999999996</v>
      </c>
      <c r="F74" s="140"/>
      <c r="G74" s="140"/>
      <c r="H74" s="140"/>
      <c r="I74" s="149"/>
      <c r="J74" s="150"/>
      <c r="K74" s="150"/>
      <c r="L74" s="150"/>
      <c r="M74" s="150"/>
      <c r="N74" s="150"/>
      <c r="O74" s="150"/>
      <c r="P74" s="150"/>
      <c r="Q74" s="150"/>
    </row>
    <row r="75" spans="2:17" s="137" customFormat="1" ht="15" outlineLevel="1">
      <c r="B75" s="198">
        <v>6</v>
      </c>
      <c r="C75" s="131" t="s">
        <v>229</v>
      </c>
      <c r="D75" s="132" t="s">
        <v>123</v>
      </c>
      <c r="E75" s="212">
        <v>31.439999999999994</v>
      </c>
      <c r="F75" s="140"/>
      <c r="G75" s="140"/>
      <c r="H75" s="140"/>
      <c r="I75" s="149"/>
      <c r="J75" s="150"/>
      <c r="K75" s="150"/>
      <c r="L75" s="150"/>
      <c r="M75" s="150"/>
      <c r="N75" s="150"/>
      <c r="O75" s="150"/>
      <c r="P75" s="150"/>
      <c r="Q75" s="150"/>
    </row>
    <row r="76" spans="2:17" s="137" customFormat="1" ht="15" outlineLevel="1">
      <c r="B76" s="198">
        <v>7</v>
      </c>
      <c r="C76" s="131" t="s">
        <v>230</v>
      </c>
      <c r="D76" s="132" t="s">
        <v>123</v>
      </c>
      <c r="E76" s="212">
        <v>86.951</v>
      </c>
      <c r="F76" s="140"/>
      <c r="G76" s="140"/>
      <c r="H76" s="140"/>
      <c r="I76" s="149"/>
      <c r="J76" s="150"/>
      <c r="K76" s="150"/>
      <c r="L76" s="150"/>
      <c r="M76" s="150"/>
      <c r="N76" s="150"/>
      <c r="O76" s="150"/>
      <c r="P76" s="150"/>
      <c r="Q76" s="150"/>
    </row>
    <row r="77" spans="2:17" s="137" customFormat="1" ht="15" outlineLevel="1">
      <c r="B77" s="198">
        <v>8</v>
      </c>
      <c r="C77" s="131" t="s">
        <v>231</v>
      </c>
      <c r="D77" s="132" t="s">
        <v>123</v>
      </c>
      <c r="E77" s="212">
        <v>1.2507400000000002</v>
      </c>
      <c r="F77" s="140"/>
      <c r="G77" s="140"/>
      <c r="H77" s="140"/>
      <c r="I77" s="149"/>
      <c r="J77" s="150"/>
      <c r="K77" s="150"/>
      <c r="L77" s="150"/>
      <c r="M77" s="150"/>
      <c r="N77" s="150"/>
      <c r="O77" s="150"/>
      <c r="P77" s="150"/>
      <c r="Q77" s="150"/>
    </row>
    <row r="78" spans="2:17" s="137" customFormat="1" ht="15" outlineLevel="1">
      <c r="B78" s="198">
        <v>9</v>
      </c>
      <c r="C78" s="131" t="s">
        <v>502</v>
      </c>
      <c r="D78" s="132" t="s">
        <v>160</v>
      </c>
      <c r="E78" s="212">
        <v>1065.9037085409377</v>
      </c>
      <c r="F78" s="140"/>
      <c r="G78" s="140"/>
      <c r="H78" s="140"/>
      <c r="I78" s="149"/>
      <c r="J78" s="150"/>
      <c r="K78" s="150"/>
      <c r="L78" s="150"/>
      <c r="M78" s="150"/>
      <c r="N78" s="150"/>
      <c r="O78" s="150"/>
      <c r="P78" s="150"/>
      <c r="Q78" s="150"/>
    </row>
    <row r="79" spans="2:17" s="137" customFormat="1" ht="15" outlineLevel="1">
      <c r="B79" s="198">
        <v>10</v>
      </c>
      <c r="C79" s="131" t="s">
        <v>576</v>
      </c>
      <c r="D79" s="132" t="s">
        <v>144</v>
      </c>
      <c r="E79" s="212">
        <v>0.601203</v>
      </c>
      <c r="F79" s="140"/>
      <c r="G79" s="140"/>
      <c r="H79" s="140"/>
      <c r="I79" s="149"/>
      <c r="J79" s="150"/>
      <c r="K79" s="150"/>
      <c r="L79" s="150"/>
      <c r="M79" s="150"/>
      <c r="N79" s="150"/>
      <c r="O79" s="150"/>
      <c r="P79" s="150"/>
      <c r="Q79" s="150"/>
    </row>
    <row r="80" spans="2:17" s="137" customFormat="1" ht="15" outlineLevel="1">
      <c r="B80" s="198">
        <v>11</v>
      </c>
      <c r="C80" s="131" t="s">
        <v>235</v>
      </c>
      <c r="D80" s="132" t="s">
        <v>144</v>
      </c>
      <c r="E80" s="212">
        <v>565.3000000000001</v>
      </c>
      <c r="F80" s="140"/>
      <c r="G80" s="140"/>
      <c r="H80" s="140"/>
      <c r="I80" s="149"/>
      <c r="J80" s="150"/>
      <c r="K80" s="150"/>
      <c r="L80" s="150"/>
      <c r="M80" s="150"/>
      <c r="N80" s="150"/>
      <c r="O80" s="150"/>
      <c r="P80" s="150"/>
      <c r="Q80" s="150"/>
    </row>
    <row r="81" spans="2:17" s="137" customFormat="1" ht="15" outlineLevel="1">
      <c r="B81" s="198">
        <v>12</v>
      </c>
      <c r="C81" s="131" t="s">
        <v>236</v>
      </c>
      <c r="D81" s="132" t="s">
        <v>144</v>
      </c>
      <c r="E81" s="212">
        <v>144</v>
      </c>
      <c r="F81" s="140"/>
      <c r="G81" s="140"/>
      <c r="H81" s="140"/>
      <c r="I81" s="149"/>
      <c r="J81" s="150"/>
      <c r="K81" s="150"/>
      <c r="L81" s="150"/>
      <c r="M81" s="150"/>
      <c r="N81" s="150"/>
      <c r="O81" s="150"/>
      <c r="P81" s="150"/>
      <c r="Q81" s="150"/>
    </row>
    <row r="82" spans="2:17" s="137" customFormat="1" ht="15" outlineLevel="1">
      <c r="B82" s="198">
        <v>13</v>
      </c>
      <c r="C82" s="131" t="s">
        <v>515</v>
      </c>
      <c r="D82" s="132" t="s">
        <v>144</v>
      </c>
      <c r="E82" s="212">
        <v>212.8</v>
      </c>
      <c r="F82" s="140"/>
      <c r="G82" s="140"/>
      <c r="H82" s="140"/>
      <c r="I82" s="149"/>
      <c r="J82" s="150"/>
      <c r="K82" s="150"/>
      <c r="L82" s="150"/>
      <c r="M82" s="150"/>
      <c r="N82" s="150"/>
      <c r="O82" s="150"/>
      <c r="P82" s="150"/>
      <c r="Q82" s="150"/>
    </row>
    <row r="83" spans="2:17" s="137" customFormat="1" ht="15" outlineLevel="1">
      <c r="B83" s="198">
        <v>14</v>
      </c>
      <c r="C83" s="131" t="s">
        <v>319</v>
      </c>
      <c r="D83" s="132" t="s">
        <v>167</v>
      </c>
      <c r="E83" s="212">
        <v>14</v>
      </c>
      <c r="F83" s="140"/>
      <c r="G83" s="140"/>
      <c r="H83" s="140"/>
      <c r="I83" s="149"/>
      <c r="J83" s="150"/>
      <c r="K83" s="150"/>
      <c r="L83" s="150"/>
      <c r="M83" s="150"/>
      <c r="N83" s="150"/>
      <c r="O83" s="150"/>
      <c r="P83" s="150"/>
      <c r="Q83" s="150"/>
    </row>
    <row r="84" spans="2:17" s="137" customFormat="1" ht="15" outlineLevel="1">
      <c r="B84" s="198">
        <v>15</v>
      </c>
      <c r="C84" s="131" t="s">
        <v>533</v>
      </c>
      <c r="D84" s="132" t="s">
        <v>160</v>
      </c>
      <c r="E84" s="212">
        <v>2068.004</v>
      </c>
      <c r="F84" s="140"/>
      <c r="G84" s="140"/>
      <c r="H84" s="140"/>
      <c r="I84" s="149"/>
      <c r="J84" s="150"/>
      <c r="K84" s="150"/>
      <c r="L84" s="150"/>
      <c r="M84" s="150"/>
      <c r="N84" s="150"/>
      <c r="O84" s="150"/>
      <c r="P84" s="150"/>
      <c r="Q84" s="150"/>
    </row>
    <row r="85" spans="2:17" s="137" customFormat="1" ht="15" outlineLevel="1">
      <c r="B85" s="198">
        <v>16</v>
      </c>
      <c r="C85" s="131" t="s">
        <v>534</v>
      </c>
      <c r="D85" s="132" t="s">
        <v>144</v>
      </c>
      <c r="E85" s="212">
        <v>598.3199999999999</v>
      </c>
      <c r="F85" s="140"/>
      <c r="G85" s="140"/>
      <c r="H85" s="140"/>
      <c r="I85" s="149"/>
      <c r="J85" s="150"/>
      <c r="K85" s="150"/>
      <c r="L85" s="150"/>
      <c r="M85" s="150"/>
      <c r="N85" s="150"/>
      <c r="O85" s="150"/>
      <c r="P85" s="150"/>
      <c r="Q85" s="150"/>
    </row>
    <row r="86" spans="2:17" s="137" customFormat="1" ht="15" outlineLevel="1">
      <c r="B86" s="198">
        <v>17</v>
      </c>
      <c r="C86" s="131" t="s">
        <v>489</v>
      </c>
      <c r="D86" s="132" t="s">
        <v>144</v>
      </c>
      <c r="E86" s="212">
        <v>288</v>
      </c>
      <c r="F86" s="140"/>
      <c r="G86" s="140"/>
      <c r="H86" s="140"/>
      <c r="I86" s="149"/>
      <c r="J86" s="150"/>
      <c r="K86" s="150"/>
      <c r="L86" s="150"/>
      <c r="M86" s="150"/>
      <c r="N86" s="150"/>
      <c r="O86" s="150"/>
      <c r="P86" s="150"/>
      <c r="Q86" s="150"/>
    </row>
    <row r="87" spans="2:17" s="137" customFormat="1" ht="15" outlineLevel="1">
      <c r="B87" s="198">
        <v>18</v>
      </c>
      <c r="C87" s="131" t="s">
        <v>535</v>
      </c>
      <c r="D87" s="132" t="s">
        <v>167</v>
      </c>
      <c r="E87" s="212">
        <v>15</v>
      </c>
      <c r="F87" s="140"/>
      <c r="G87" s="140"/>
      <c r="H87" s="140"/>
      <c r="I87" s="149"/>
      <c r="J87" s="150"/>
      <c r="K87" s="150"/>
      <c r="L87" s="150"/>
      <c r="M87" s="150"/>
      <c r="N87" s="150"/>
      <c r="O87" s="150"/>
      <c r="P87" s="150"/>
      <c r="Q87" s="150"/>
    </row>
    <row r="88" spans="2:17" s="137" customFormat="1" ht="15" outlineLevel="1">
      <c r="B88" s="198">
        <v>19</v>
      </c>
      <c r="C88" s="131" t="s">
        <v>536</v>
      </c>
      <c r="D88" s="132" t="s">
        <v>167</v>
      </c>
      <c r="E88" s="212">
        <v>2</v>
      </c>
      <c r="F88" s="140"/>
      <c r="G88" s="140"/>
      <c r="H88" s="140"/>
      <c r="I88" s="149"/>
      <c r="J88" s="150"/>
      <c r="K88" s="150"/>
      <c r="L88" s="150"/>
      <c r="M88" s="150"/>
      <c r="N88" s="150"/>
      <c r="O88" s="150"/>
      <c r="P88" s="150"/>
      <c r="Q88" s="150"/>
    </row>
    <row r="89" spans="2:17" s="137" customFormat="1" ht="15" outlineLevel="1">
      <c r="B89" s="198">
        <v>20</v>
      </c>
      <c r="C89" s="131" t="s">
        <v>537</v>
      </c>
      <c r="D89" s="132" t="s">
        <v>167</v>
      </c>
      <c r="E89" s="212">
        <v>10</v>
      </c>
      <c r="F89" s="140"/>
      <c r="G89" s="140"/>
      <c r="H89" s="140"/>
      <c r="I89" s="149"/>
      <c r="J89" s="150"/>
      <c r="K89" s="150"/>
      <c r="L89" s="150"/>
      <c r="M89" s="150"/>
      <c r="N89" s="150"/>
      <c r="O89" s="150"/>
      <c r="P89" s="150"/>
      <c r="Q89" s="150"/>
    </row>
    <row r="90" spans="2:17" s="137" customFormat="1" ht="15" outlineLevel="1">
      <c r="B90" s="198">
        <v>21</v>
      </c>
      <c r="C90" s="131" t="s">
        <v>530</v>
      </c>
      <c r="D90" s="132" t="s">
        <v>322</v>
      </c>
      <c r="E90" s="212">
        <v>30.5</v>
      </c>
      <c r="F90" s="140"/>
      <c r="G90" s="140"/>
      <c r="H90" s="140"/>
      <c r="I90" s="149"/>
      <c r="J90" s="150"/>
      <c r="K90" s="150"/>
      <c r="L90" s="150"/>
      <c r="M90" s="150"/>
      <c r="N90" s="150"/>
      <c r="O90" s="150"/>
      <c r="P90" s="150"/>
      <c r="Q90" s="150"/>
    </row>
    <row r="91" spans="2:17" s="137" customFormat="1" ht="15" outlineLevel="1">
      <c r="B91" s="198">
        <v>22</v>
      </c>
      <c r="C91" s="131" t="s">
        <v>538</v>
      </c>
      <c r="D91" s="132" t="s">
        <v>167</v>
      </c>
      <c r="E91" s="212">
        <v>3</v>
      </c>
      <c r="F91" s="140"/>
      <c r="G91" s="140"/>
      <c r="H91" s="140"/>
      <c r="I91" s="149"/>
      <c r="J91" s="150"/>
      <c r="K91" s="150"/>
      <c r="L91" s="150"/>
      <c r="M91" s="150"/>
      <c r="N91" s="150"/>
      <c r="O91" s="150"/>
      <c r="P91" s="150"/>
      <c r="Q91" s="150"/>
    </row>
    <row r="92" spans="2:17" s="162" customFormat="1" ht="15.75" outlineLevel="1">
      <c r="B92" s="192" t="s">
        <v>371</v>
      </c>
      <c r="C92" s="166" t="s">
        <v>323</v>
      </c>
      <c r="D92" s="165"/>
      <c r="E92" s="193"/>
      <c r="F92" s="140"/>
      <c r="G92" s="140"/>
      <c r="H92" s="140"/>
      <c r="I92" s="163"/>
      <c r="J92" s="164"/>
      <c r="K92" s="164"/>
      <c r="L92" s="164"/>
      <c r="M92" s="164"/>
      <c r="N92" s="164"/>
      <c r="O92" s="164"/>
      <c r="P92" s="164"/>
      <c r="Q92" s="164"/>
    </row>
    <row r="93" spans="2:17" s="137" customFormat="1" ht="15" outlineLevel="1">
      <c r="B93" s="198">
        <v>1</v>
      </c>
      <c r="C93" s="131" t="s">
        <v>540</v>
      </c>
      <c r="D93" s="132" t="s">
        <v>585</v>
      </c>
      <c r="E93" s="212">
        <v>4</v>
      </c>
      <c r="F93" s="140"/>
      <c r="G93" s="140"/>
      <c r="H93" s="140"/>
      <c r="I93" s="149"/>
      <c r="J93" s="150"/>
      <c r="K93" s="150"/>
      <c r="L93" s="150"/>
      <c r="M93" s="150"/>
      <c r="N93" s="150"/>
      <c r="O93" s="150"/>
      <c r="P93" s="150"/>
      <c r="Q93" s="150"/>
    </row>
    <row r="94" spans="2:17" s="137" customFormat="1" ht="15" outlineLevel="1">
      <c r="B94" s="198">
        <v>2</v>
      </c>
      <c r="C94" s="131" t="s">
        <v>539</v>
      </c>
      <c r="D94" s="132" t="s">
        <v>585</v>
      </c>
      <c r="E94" s="212">
        <v>6</v>
      </c>
      <c r="F94" s="140"/>
      <c r="G94" s="140"/>
      <c r="H94" s="140"/>
      <c r="I94" s="149"/>
      <c r="J94" s="150"/>
      <c r="K94" s="150"/>
      <c r="L94" s="150"/>
      <c r="M94" s="150"/>
      <c r="N94" s="150"/>
      <c r="O94" s="150"/>
      <c r="P94" s="150"/>
      <c r="Q94" s="150"/>
    </row>
    <row r="95" spans="2:17" s="137" customFormat="1" ht="15" outlineLevel="1">
      <c r="B95" s="198">
        <v>3</v>
      </c>
      <c r="C95" s="131" t="s">
        <v>541</v>
      </c>
      <c r="D95" s="132" t="s">
        <v>585</v>
      </c>
      <c r="E95" s="212">
        <v>20</v>
      </c>
      <c r="F95" s="140"/>
      <c r="G95" s="140"/>
      <c r="H95" s="140"/>
      <c r="I95" s="149"/>
      <c r="J95" s="150"/>
      <c r="K95" s="150"/>
      <c r="L95" s="150"/>
      <c r="M95" s="150"/>
      <c r="N95" s="150"/>
      <c r="O95" s="150"/>
      <c r="P95" s="150"/>
      <c r="Q95" s="150"/>
    </row>
    <row r="96" spans="2:17" s="137" customFormat="1" ht="15" outlineLevel="1">
      <c r="B96" s="198">
        <v>4</v>
      </c>
      <c r="C96" s="131" t="s">
        <v>542</v>
      </c>
      <c r="D96" s="132" t="s">
        <v>167</v>
      </c>
      <c r="E96" s="212">
        <v>5</v>
      </c>
      <c r="F96" s="140"/>
      <c r="G96" s="140"/>
      <c r="H96" s="140"/>
      <c r="I96" s="149"/>
      <c r="J96" s="150"/>
      <c r="K96" s="150"/>
      <c r="L96" s="150"/>
      <c r="M96" s="150"/>
      <c r="N96" s="150"/>
      <c r="O96" s="150"/>
      <c r="P96" s="150"/>
      <c r="Q96" s="150"/>
    </row>
    <row r="97" spans="2:17" s="137" customFormat="1" ht="15" outlineLevel="1">
      <c r="B97" s="198">
        <v>5</v>
      </c>
      <c r="C97" s="131" t="s">
        <v>543</v>
      </c>
      <c r="D97" s="132" t="s">
        <v>167</v>
      </c>
      <c r="E97" s="212">
        <v>10</v>
      </c>
      <c r="F97" s="140"/>
      <c r="G97" s="140"/>
      <c r="H97" s="140"/>
      <c r="I97" s="149"/>
      <c r="J97" s="150"/>
      <c r="K97" s="150"/>
      <c r="L97" s="150"/>
      <c r="M97" s="150"/>
      <c r="N97" s="150"/>
      <c r="O97" s="150"/>
      <c r="P97" s="150"/>
      <c r="Q97" s="150"/>
    </row>
    <row r="98" spans="2:17" s="137" customFormat="1" ht="15" outlineLevel="1">
      <c r="B98" s="198">
        <v>6</v>
      </c>
      <c r="C98" s="131" t="s">
        <v>544</v>
      </c>
      <c r="D98" s="132" t="s">
        <v>72</v>
      </c>
      <c r="E98" s="212">
        <v>20</v>
      </c>
      <c r="F98" s="140"/>
      <c r="G98" s="140"/>
      <c r="H98" s="140"/>
      <c r="I98" s="149"/>
      <c r="J98" s="150"/>
      <c r="K98" s="150"/>
      <c r="L98" s="150"/>
      <c r="M98" s="150"/>
      <c r="N98" s="150"/>
      <c r="O98" s="150"/>
      <c r="P98" s="150"/>
      <c r="Q98" s="150"/>
    </row>
    <row r="99" spans="2:17" s="137" customFormat="1" ht="15" outlineLevel="1">
      <c r="B99" s="198">
        <v>7</v>
      </c>
      <c r="C99" s="131" t="s">
        <v>545</v>
      </c>
      <c r="D99" s="132" t="s">
        <v>72</v>
      </c>
      <c r="E99" s="212">
        <v>5</v>
      </c>
      <c r="F99" s="140"/>
      <c r="G99" s="140"/>
      <c r="H99" s="140"/>
      <c r="I99" s="149"/>
      <c r="J99" s="150"/>
      <c r="K99" s="150"/>
      <c r="L99" s="150"/>
      <c r="M99" s="150"/>
      <c r="N99" s="150"/>
      <c r="O99" s="150"/>
      <c r="P99" s="150"/>
      <c r="Q99" s="150"/>
    </row>
    <row r="100" spans="2:17" s="137" customFormat="1" ht="15" outlineLevel="1">
      <c r="B100" s="198">
        <v>8</v>
      </c>
      <c r="C100" s="131" t="s">
        <v>546</v>
      </c>
      <c r="D100" s="132" t="s">
        <v>72</v>
      </c>
      <c r="E100" s="212">
        <v>5</v>
      </c>
      <c r="F100" s="140"/>
      <c r="G100" s="140"/>
      <c r="H100" s="140"/>
      <c r="I100" s="149"/>
      <c r="J100" s="150"/>
      <c r="K100" s="150"/>
      <c r="L100" s="150"/>
      <c r="M100" s="150"/>
      <c r="N100" s="150"/>
      <c r="O100" s="150"/>
      <c r="P100" s="150"/>
      <c r="Q100" s="150"/>
    </row>
    <row r="101" spans="2:17" s="137" customFormat="1" ht="15" outlineLevel="1">
      <c r="B101" s="198">
        <v>9</v>
      </c>
      <c r="C101" s="131" t="s">
        <v>547</v>
      </c>
      <c r="D101" s="132" t="s">
        <v>72</v>
      </c>
      <c r="E101" s="212">
        <v>5</v>
      </c>
      <c r="F101" s="140"/>
      <c r="G101" s="140"/>
      <c r="H101" s="140"/>
      <c r="I101" s="149"/>
      <c r="J101" s="150"/>
      <c r="K101" s="150"/>
      <c r="L101" s="150"/>
      <c r="M101" s="150"/>
      <c r="N101" s="150"/>
      <c r="O101" s="150"/>
      <c r="P101" s="150"/>
      <c r="Q101" s="150"/>
    </row>
    <row r="102" spans="2:17" s="137" customFormat="1" ht="15" outlineLevel="1">
      <c r="B102" s="198">
        <v>10</v>
      </c>
      <c r="C102" s="131" t="s">
        <v>548</v>
      </c>
      <c r="D102" s="132" t="s">
        <v>72</v>
      </c>
      <c r="E102" s="212">
        <v>10</v>
      </c>
      <c r="F102" s="140"/>
      <c r="G102" s="140"/>
      <c r="H102" s="140"/>
      <c r="I102" s="149"/>
      <c r="J102" s="150"/>
      <c r="K102" s="150"/>
      <c r="L102" s="150"/>
      <c r="M102" s="150"/>
      <c r="N102" s="150"/>
      <c r="O102" s="150"/>
      <c r="P102" s="150"/>
      <c r="Q102" s="150"/>
    </row>
    <row r="103" spans="2:17" s="137" customFormat="1" ht="15" outlineLevel="1">
      <c r="B103" s="198">
        <v>11</v>
      </c>
      <c r="C103" s="131" t="s">
        <v>549</v>
      </c>
      <c r="D103" s="132" t="s">
        <v>167</v>
      </c>
      <c r="E103" s="212">
        <v>5</v>
      </c>
      <c r="F103" s="140"/>
      <c r="G103" s="140"/>
      <c r="H103" s="140"/>
      <c r="I103" s="149"/>
      <c r="J103" s="150"/>
      <c r="K103" s="150"/>
      <c r="L103" s="150"/>
      <c r="M103" s="150"/>
      <c r="N103" s="150"/>
      <c r="O103" s="150"/>
      <c r="P103" s="150"/>
      <c r="Q103" s="150"/>
    </row>
    <row r="104" spans="2:17" s="137" customFormat="1" ht="15" outlineLevel="1">
      <c r="B104" s="198">
        <v>12</v>
      </c>
      <c r="C104" s="131" t="s">
        <v>550</v>
      </c>
      <c r="D104" s="132" t="s">
        <v>167</v>
      </c>
      <c r="E104" s="212">
        <v>5</v>
      </c>
      <c r="F104" s="140"/>
      <c r="G104" s="140"/>
      <c r="H104" s="140"/>
      <c r="I104" s="149"/>
      <c r="J104" s="150"/>
      <c r="K104" s="150"/>
      <c r="L104" s="150"/>
      <c r="M104" s="150"/>
      <c r="N104" s="150"/>
      <c r="O104" s="150"/>
      <c r="P104" s="150"/>
      <c r="Q104" s="150"/>
    </row>
    <row r="105" spans="2:17" s="137" customFormat="1" ht="15" outlineLevel="1">
      <c r="B105" s="198">
        <v>13</v>
      </c>
      <c r="C105" s="131" t="s">
        <v>551</v>
      </c>
      <c r="D105" s="132" t="s">
        <v>167</v>
      </c>
      <c r="E105" s="212">
        <v>2</v>
      </c>
      <c r="F105" s="140"/>
      <c r="G105" s="140"/>
      <c r="H105" s="140"/>
      <c r="I105" s="149"/>
      <c r="J105" s="150"/>
      <c r="K105" s="150"/>
      <c r="L105" s="150"/>
      <c r="M105" s="150"/>
      <c r="N105" s="150"/>
      <c r="O105" s="150"/>
      <c r="P105" s="150"/>
      <c r="Q105" s="150"/>
    </row>
    <row r="106" spans="2:17" s="137" customFormat="1" ht="15" outlineLevel="1">
      <c r="B106" s="198">
        <v>14</v>
      </c>
      <c r="C106" s="131" t="s">
        <v>552</v>
      </c>
      <c r="D106" s="132" t="s">
        <v>167</v>
      </c>
      <c r="E106" s="212">
        <v>2</v>
      </c>
      <c r="F106" s="140"/>
      <c r="G106" s="140"/>
      <c r="H106" s="140"/>
      <c r="I106" s="149"/>
      <c r="J106" s="150"/>
      <c r="K106" s="150"/>
      <c r="L106" s="150"/>
      <c r="M106" s="150"/>
      <c r="N106" s="150"/>
      <c r="O106" s="150"/>
      <c r="P106" s="150"/>
      <c r="Q106" s="150"/>
    </row>
    <row r="107" spans="2:17" s="137" customFormat="1" ht="15" outlineLevel="1">
      <c r="B107" s="198">
        <v>15</v>
      </c>
      <c r="C107" s="131" t="s">
        <v>553</v>
      </c>
      <c r="D107" s="132" t="s">
        <v>72</v>
      </c>
      <c r="E107" s="212">
        <v>5</v>
      </c>
      <c r="F107" s="140"/>
      <c r="G107" s="140"/>
      <c r="H107" s="140"/>
      <c r="I107" s="149"/>
      <c r="J107" s="150"/>
      <c r="K107" s="150"/>
      <c r="L107" s="150"/>
      <c r="M107" s="150"/>
      <c r="N107" s="150"/>
      <c r="O107" s="150"/>
      <c r="P107" s="150"/>
      <c r="Q107" s="150"/>
    </row>
    <row r="108" spans="2:17" s="137" customFormat="1" ht="15" outlineLevel="1">
      <c r="B108" s="198">
        <v>16</v>
      </c>
      <c r="C108" s="131" t="s">
        <v>554</v>
      </c>
      <c r="D108" s="132" t="s">
        <v>167</v>
      </c>
      <c r="E108" s="212">
        <v>10</v>
      </c>
      <c r="F108" s="140"/>
      <c r="G108" s="140"/>
      <c r="H108" s="140"/>
      <c r="I108" s="149"/>
      <c r="J108" s="150"/>
      <c r="K108" s="150"/>
      <c r="L108" s="150"/>
      <c r="M108" s="150"/>
      <c r="N108" s="150"/>
      <c r="O108" s="150"/>
      <c r="P108" s="150"/>
      <c r="Q108" s="150"/>
    </row>
    <row r="109" spans="2:17" s="137" customFormat="1" ht="15" outlineLevel="1">
      <c r="B109" s="198">
        <v>17</v>
      </c>
      <c r="C109" s="131" t="s">
        <v>555</v>
      </c>
      <c r="D109" s="132" t="s">
        <v>167</v>
      </c>
      <c r="E109" s="212">
        <v>5</v>
      </c>
      <c r="F109" s="140"/>
      <c r="G109" s="140"/>
      <c r="H109" s="140"/>
      <c r="I109" s="149"/>
      <c r="J109" s="150"/>
      <c r="K109" s="150"/>
      <c r="L109" s="150"/>
      <c r="M109" s="150"/>
      <c r="N109" s="150"/>
      <c r="O109" s="150"/>
      <c r="P109" s="150"/>
      <c r="Q109" s="150"/>
    </row>
    <row r="110" spans="2:17" s="137" customFormat="1" ht="15" outlineLevel="1">
      <c r="B110" s="198">
        <v>18</v>
      </c>
      <c r="C110" s="131" t="s">
        <v>556</v>
      </c>
      <c r="D110" s="132" t="s">
        <v>167</v>
      </c>
      <c r="E110" s="212">
        <v>5</v>
      </c>
      <c r="F110" s="140"/>
      <c r="G110" s="140"/>
      <c r="H110" s="140"/>
      <c r="I110" s="149"/>
      <c r="J110" s="150"/>
      <c r="K110" s="150"/>
      <c r="L110" s="150"/>
      <c r="M110" s="150"/>
      <c r="N110" s="150"/>
      <c r="O110" s="150"/>
      <c r="P110" s="150"/>
      <c r="Q110" s="150"/>
    </row>
    <row r="111" spans="2:17" s="137" customFormat="1" ht="15" outlineLevel="1">
      <c r="B111" s="198">
        <v>19</v>
      </c>
      <c r="C111" s="131" t="s">
        <v>557</v>
      </c>
      <c r="D111" s="132" t="s">
        <v>72</v>
      </c>
      <c r="E111" s="212">
        <v>3</v>
      </c>
      <c r="F111" s="140"/>
      <c r="G111" s="140"/>
      <c r="H111" s="140"/>
      <c r="I111" s="149"/>
      <c r="J111" s="150"/>
      <c r="K111" s="150"/>
      <c r="L111" s="150"/>
      <c r="M111" s="150"/>
      <c r="N111" s="150"/>
      <c r="O111" s="150"/>
      <c r="P111" s="150"/>
      <c r="Q111" s="150"/>
    </row>
    <row r="112" spans="2:17" s="137" customFormat="1" ht="15" outlineLevel="1">
      <c r="B112" s="198">
        <v>20</v>
      </c>
      <c r="C112" s="131" t="s">
        <v>558</v>
      </c>
      <c r="D112" s="132" t="s">
        <v>72</v>
      </c>
      <c r="E112" s="212">
        <v>3</v>
      </c>
      <c r="F112" s="140"/>
      <c r="G112" s="140"/>
      <c r="H112" s="140"/>
      <c r="I112" s="149"/>
      <c r="J112" s="150"/>
      <c r="K112" s="150"/>
      <c r="L112" s="150"/>
      <c r="M112" s="150"/>
      <c r="N112" s="150"/>
      <c r="O112" s="150"/>
      <c r="P112" s="150"/>
      <c r="Q112" s="150"/>
    </row>
    <row r="113" spans="2:17" s="137" customFormat="1" ht="15" outlineLevel="1">
      <c r="B113" s="198">
        <v>21</v>
      </c>
      <c r="C113" s="131" t="s">
        <v>559</v>
      </c>
      <c r="D113" s="132" t="s">
        <v>72</v>
      </c>
      <c r="E113" s="212">
        <v>4</v>
      </c>
      <c r="F113" s="140"/>
      <c r="G113" s="140"/>
      <c r="H113" s="140"/>
      <c r="I113" s="149"/>
      <c r="J113" s="150"/>
      <c r="K113" s="150"/>
      <c r="L113" s="150"/>
      <c r="M113" s="150"/>
      <c r="N113" s="150"/>
      <c r="O113" s="150"/>
      <c r="P113" s="150"/>
      <c r="Q113" s="150"/>
    </row>
    <row r="114" spans="2:17" s="137" customFormat="1" ht="15" outlineLevel="1">
      <c r="B114" s="198">
        <v>22</v>
      </c>
      <c r="C114" s="131" t="s">
        <v>560</v>
      </c>
      <c r="D114" s="132" t="s">
        <v>348</v>
      </c>
      <c r="E114" s="212">
        <v>4</v>
      </c>
      <c r="F114" s="140"/>
      <c r="G114" s="140"/>
      <c r="H114" s="140"/>
      <c r="I114" s="149"/>
      <c r="J114" s="150"/>
      <c r="K114" s="150"/>
      <c r="L114" s="150"/>
      <c r="M114" s="150"/>
      <c r="N114" s="150"/>
      <c r="O114" s="150"/>
      <c r="P114" s="150"/>
      <c r="Q114" s="150"/>
    </row>
    <row r="115" spans="2:17" s="137" customFormat="1" ht="15" outlineLevel="1">
      <c r="B115" s="198">
        <v>23</v>
      </c>
      <c r="C115" s="131" t="s">
        <v>561</v>
      </c>
      <c r="D115" s="132" t="s">
        <v>348</v>
      </c>
      <c r="E115" s="212">
        <v>3</v>
      </c>
      <c r="F115" s="140"/>
      <c r="G115" s="140"/>
      <c r="H115" s="140"/>
      <c r="I115" s="149"/>
      <c r="J115" s="150"/>
      <c r="K115" s="150"/>
      <c r="L115" s="150"/>
      <c r="M115" s="150"/>
      <c r="N115" s="150"/>
      <c r="O115" s="150"/>
      <c r="P115" s="150"/>
      <c r="Q115" s="150"/>
    </row>
    <row r="116" spans="2:17" s="137" customFormat="1" ht="15" outlineLevel="1">
      <c r="B116" s="198">
        <v>24</v>
      </c>
      <c r="C116" s="131" t="s">
        <v>562</v>
      </c>
      <c r="D116" s="132" t="s">
        <v>167</v>
      </c>
      <c r="E116" s="212">
        <v>8</v>
      </c>
      <c r="F116" s="140"/>
      <c r="G116" s="140"/>
      <c r="H116" s="140"/>
      <c r="I116" s="149"/>
      <c r="J116" s="150"/>
      <c r="K116" s="150"/>
      <c r="L116" s="150"/>
      <c r="M116" s="150"/>
      <c r="N116" s="150"/>
      <c r="O116" s="150"/>
      <c r="P116" s="150"/>
      <c r="Q116" s="150"/>
    </row>
    <row r="117" spans="2:17" s="137" customFormat="1" ht="15" outlineLevel="1">
      <c r="B117" s="198">
        <v>25</v>
      </c>
      <c r="C117" s="131" t="s">
        <v>563</v>
      </c>
      <c r="D117" s="132" t="s">
        <v>167</v>
      </c>
      <c r="E117" s="212">
        <v>8</v>
      </c>
      <c r="F117" s="140"/>
      <c r="G117" s="140"/>
      <c r="H117" s="140"/>
      <c r="I117" s="149"/>
      <c r="J117" s="150"/>
      <c r="K117" s="150"/>
      <c r="L117" s="150"/>
      <c r="M117" s="150"/>
      <c r="N117" s="150"/>
      <c r="O117" s="150"/>
      <c r="P117" s="150"/>
      <c r="Q117" s="150"/>
    </row>
    <row r="118" spans="2:17" s="137" customFormat="1" ht="15" outlineLevel="1">
      <c r="B118" s="198">
        <v>26</v>
      </c>
      <c r="C118" s="131" t="s">
        <v>564</v>
      </c>
      <c r="D118" s="132" t="s">
        <v>167</v>
      </c>
      <c r="E118" s="212">
        <v>5</v>
      </c>
      <c r="F118" s="140"/>
      <c r="G118" s="140"/>
      <c r="H118" s="140"/>
      <c r="I118" s="149"/>
      <c r="J118" s="150"/>
      <c r="K118" s="150"/>
      <c r="L118" s="150"/>
      <c r="M118" s="150"/>
      <c r="N118" s="150"/>
      <c r="O118" s="150"/>
      <c r="P118" s="150"/>
      <c r="Q118" s="150"/>
    </row>
    <row r="119" spans="2:17" s="137" customFormat="1" ht="15" outlineLevel="1">
      <c r="B119" s="198">
        <v>27</v>
      </c>
      <c r="C119" s="131" t="s">
        <v>353</v>
      </c>
      <c r="D119" s="132" t="s">
        <v>587</v>
      </c>
      <c r="E119" s="212">
        <v>5</v>
      </c>
      <c r="F119" s="140"/>
      <c r="G119" s="140"/>
      <c r="H119" s="140"/>
      <c r="I119" s="149"/>
      <c r="J119" s="150"/>
      <c r="K119" s="150"/>
      <c r="L119" s="150"/>
      <c r="M119" s="150"/>
      <c r="N119" s="150"/>
      <c r="O119" s="150"/>
      <c r="P119" s="150"/>
      <c r="Q119" s="150"/>
    </row>
    <row r="120" spans="2:17" s="137" customFormat="1" ht="15" outlineLevel="1">
      <c r="B120" s="198">
        <v>28</v>
      </c>
      <c r="C120" s="131" t="s">
        <v>355</v>
      </c>
      <c r="D120" s="132" t="s">
        <v>588</v>
      </c>
      <c r="E120" s="212">
        <v>1</v>
      </c>
      <c r="F120" s="140"/>
      <c r="G120" s="140"/>
      <c r="H120" s="140"/>
      <c r="I120" s="149"/>
      <c r="J120" s="150"/>
      <c r="K120" s="150"/>
      <c r="L120" s="150"/>
      <c r="M120" s="150"/>
      <c r="N120" s="150"/>
      <c r="O120" s="150"/>
      <c r="P120" s="150"/>
      <c r="Q120" s="150"/>
    </row>
    <row r="121" spans="2:17" s="162" customFormat="1" ht="15.75" outlineLevel="1">
      <c r="B121" s="192" t="s">
        <v>372</v>
      </c>
      <c r="C121" s="166" t="s">
        <v>357</v>
      </c>
      <c r="D121" s="165"/>
      <c r="E121" s="193"/>
      <c r="F121" s="140"/>
      <c r="G121" s="140"/>
      <c r="H121" s="140"/>
      <c r="I121" s="163"/>
      <c r="J121" s="164"/>
      <c r="K121" s="164"/>
      <c r="L121" s="164"/>
      <c r="M121" s="164"/>
      <c r="N121" s="164"/>
      <c r="O121" s="164"/>
      <c r="P121" s="164"/>
      <c r="Q121" s="164"/>
    </row>
    <row r="122" spans="2:17" s="137" customFormat="1" ht="15" outlineLevel="1">
      <c r="B122" s="198">
        <v>1</v>
      </c>
      <c r="C122" s="131" t="s">
        <v>565</v>
      </c>
      <c r="D122" s="132" t="s">
        <v>72</v>
      </c>
      <c r="E122" s="212">
        <v>5</v>
      </c>
      <c r="F122" s="140"/>
      <c r="G122" s="140"/>
      <c r="H122" s="140"/>
      <c r="I122" s="149"/>
      <c r="J122" s="150"/>
      <c r="K122" s="150"/>
      <c r="L122" s="150"/>
      <c r="M122" s="150"/>
      <c r="N122" s="150"/>
      <c r="O122" s="150"/>
      <c r="P122" s="150"/>
      <c r="Q122" s="150"/>
    </row>
    <row r="123" spans="2:17" s="137" customFormat="1" ht="15" outlineLevel="1">
      <c r="B123" s="198">
        <v>2</v>
      </c>
      <c r="C123" s="131" t="s">
        <v>566</v>
      </c>
      <c r="D123" s="132" t="s">
        <v>72</v>
      </c>
      <c r="E123" s="212">
        <v>5</v>
      </c>
      <c r="F123" s="140"/>
      <c r="G123" s="140"/>
      <c r="H123" s="140"/>
      <c r="I123" s="149"/>
      <c r="J123" s="150"/>
      <c r="K123" s="150"/>
      <c r="L123" s="150"/>
      <c r="M123" s="150"/>
      <c r="N123" s="150"/>
      <c r="O123" s="150"/>
      <c r="P123" s="150"/>
      <c r="Q123" s="150"/>
    </row>
    <row r="124" spans="2:17" s="137" customFormat="1" ht="15" outlineLevel="1">
      <c r="B124" s="198">
        <v>3</v>
      </c>
      <c r="C124" s="131" t="s">
        <v>567</v>
      </c>
      <c r="D124" s="132" t="s">
        <v>583</v>
      </c>
      <c r="E124" s="212">
        <v>2</v>
      </c>
      <c r="F124" s="140"/>
      <c r="G124" s="140"/>
      <c r="H124" s="285" t="s">
        <v>584</v>
      </c>
      <c r="I124" s="149"/>
      <c r="J124" s="150"/>
      <c r="K124" s="150"/>
      <c r="L124" s="150"/>
      <c r="M124" s="150"/>
      <c r="N124" s="150"/>
      <c r="O124" s="150"/>
      <c r="P124" s="150"/>
      <c r="Q124" s="150"/>
    </row>
    <row r="125" spans="2:17" s="137" customFormat="1" ht="15" outlineLevel="1">
      <c r="B125" s="198">
        <v>4</v>
      </c>
      <c r="C125" s="131" t="s">
        <v>568</v>
      </c>
      <c r="D125" s="132" t="s">
        <v>583</v>
      </c>
      <c r="E125" s="212">
        <v>2</v>
      </c>
      <c r="F125" s="140"/>
      <c r="G125" s="140"/>
      <c r="H125" s="285" t="s">
        <v>584</v>
      </c>
      <c r="I125" s="149"/>
      <c r="J125" s="150"/>
      <c r="K125" s="150"/>
      <c r="L125" s="150"/>
      <c r="M125" s="150"/>
      <c r="N125" s="150"/>
      <c r="O125" s="150"/>
      <c r="P125" s="150"/>
      <c r="Q125" s="150"/>
    </row>
    <row r="126" spans="2:17" s="137" customFormat="1" ht="15" outlineLevel="1">
      <c r="B126" s="198">
        <v>5</v>
      </c>
      <c r="C126" s="131" t="s">
        <v>569</v>
      </c>
      <c r="D126" s="132" t="s">
        <v>587</v>
      </c>
      <c r="E126" s="212">
        <v>1</v>
      </c>
      <c r="F126" s="140"/>
      <c r="G126" s="140"/>
      <c r="H126" s="285" t="s">
        <v>584</v>
      </c>
      <c r="I126" s="149"/>
      <c r="J126" s="150"/>
      <c r="K126" s="150"/>
      <c r="L126" s="150"/>
      <c r="M126" s="150"/>
      <c r="N126" s="150"/>
      <c r="O126" s="150"/>
      <c r="P126" s="150"/>
      <c r="Q126" s="150"/>
    </row>
    <row r="127" spans="2:17" s="137" customFormat="1" ht="15" outlineLevel="1">
      <c r="B127" s="198">
        <v>6</v>
      </c>
      <c r="C127" s="131" t="s">
        <v>570</v>
      </c>
      <c r="D127" s="132" t="s">
        <v>72</v>
      </c>
      <c r="E127" s="212">
        <v>10</v>
      </c>
      <c r="F127" s="140"/>
      <c r="G127" s="140"/>
      <c r="H127" s="140"/>
      <c r="I127" s="149"/>
      <c r="J127" s="150"/>
      <c r="K127" s="150"/>
      <c r="L127" s="150"/>
      <c r="M127" s="150"/>
      <c r="N127" s="150"/>
      <c r="O127" s="150"/>
      <c r="P127" s="150"/>
      <c r="Q127" s="150"/>
    </row>
    <row r="128" spans="2:17" s="137" customFormat="1" ht="30.75" outlineLevel="1">
      <c r="B128" s="198">
        <v>7</v>
      </c>
      <c r="C128" s="131" t="s">
        <v>571</v>
      </c>
      <c r="D128" s="132" t="s">
        <v>586</v>
      </c>
      <c r="E128" s="212">
        <v>20</v>
      </c>
      <c r="F128" s="140"/>
      <c r="G128" s="140"/>
      <c r="H128" s="140"/>
      <c r="I128" s="149"/>
      <c r="J128" s="150"/>
      <c r="K128" s="150"/>
      <c r="L128" s="150"/>
      <c r="M128" s="150"/>
      <c r="N128" s="150"/>
      <c r="O128" s="150"/>
      <c r="P128" s="150"/>
      <c r="Q128" s="150"/>
    </row>
    <row r="129" spans="2:17" s="137" customFormat="1" ht="15" outlineLevel="1">
      <c r="B129" s="198">
        <v>8</v>
      </c>
      <c r="C129" s="131" t="s">
        <v>572</v>
      </c>
      <c r="D129" s="132" t="s">
        <v>585</v>
      </c>
      <c r="E129" s="212">
        <v>100</v>
      </c>
      <c r="F129" s="140"/>
      <c r="G129" s="140"/>
      <c r="H129" s="140"/>
      <c r="I129" s="149"/>
      <c r="J129" s="150"/>
      <c r="K129" s="150"/>
      <c r="L129" s="150"/>
      <c r="M129" s="150"/>
      <c r="N129" s="150"/>
      <c r="O129" s="150"/>
      <c r="P129" s="150"/>
      <c r="Q129" s="150"/>
    </row>
    <row r="130" spans="2:17" s="137" customFormat="1" ht="15" outlineLevel="1">
      <c r="B130" s="198">
        <v>9</v>
      </c>
      <c r="C130" s="131" t="s">
        <v>368</v>
      </c>
      <c r="D130" s="132" t="s">
        <v>583</v>
      </c>
      <c r="E130" s="212">
        <v>5</v>
      </c>
      <c r="F130" s="140"/>
      <c r="G130" s="140"/>
      <c r="H130" s="140"/>
      <c r="I130" s="149"/>
      <c r="J130" s="150"/>
      <c r="K130" s="150"/>
      <c r="L130" s="150"/>
      <c r="M130" s="150"/>
      <c r="N130" s="150"/>
      <c r="O130" s="150"/>
      <c r="P130" s="150"/>
      <c r="Q130" s="150"/>
    </row>
    <row r="131" spans="2:17" s="137" customFormat="1" ht="15" outlineLevel="1">
      <c r="B131" s="198">
        <v>10</v>
      </c>
      <c r="C131" s="131" t="s">
        <v>573</v>
      </c>
      <c r="D131" s="132" t="s">
        <v>167</v>
      </c>
      <c r="E131" s="212">
        <v>40</v>
      </c>
      <c r="F131" s="140"/>
      <c r="G131" s="140"/>
      <c r="H131" s="140"/>
      <c r="I131" s="149"/>
      <c r="J131" s="150"/>
      <c r="K131" s="150"/>
      <c r="L131" s="150"/>
      <c r="M131" s="150"/>
      <c r="N131" s="150"/>
      <c r="O131" s="150"/>
      <c r="P131" s="150"/>
      <c r="Q131" s="150"/>
    </row>
    <row r="132" spans="2:17" s="225" customFormat="1" ht="78">
      <c r="B132" s="288" t="s">
        <v>24</v>
      </c>
      <c r="C132" s="289" t="s">
        <v>452</v>
      </c>
      <c r="D132" s="288"/>
      <c r="E132" s="290"/>
      <c r="F132" s="288"/>
      <c r="G132" s="288"/>
      <c r="H132" s="291" t="s">
        <v>574</v>
      </c>
      <c r="I132" s="223"/>
      <c r="J132" s="224"/>
      <c r="K132" s="224"/>
      <c r="L132" s="224"/>
      <c r="M132" s="224"/>
      <c r="N132" s="224"/>
      <c r="O132" s="224"/>
      <c r="P132" s="224"/>
      <c r="Q132" s="224"/>
    </row>
    <row r="133" spans="2:9" ht="15" outlineLevel="1">
      <c r="B133" s="278">
        <v>1</v>
      </c>
      <c r="C133" s="283" t="s">
        <v>217</v>
      </c>
      <c r="D133" s="282" t="s">
        <v>123</v>
      </c>
      <c r="E133" s="279">
        <v>52.391999999999996</v>
      </c>
      <c r="F133" s="280"/>
      <c r="G133" s="281"/>
      <c r="H133" s="282"/>
      <c r="I133" s="151"/>
    </row>
    <row r="134" spans="2:9" ht="15" outlineLevel="1">
      <c r="B134" s="278">
        <v>2</v>
      </c>
      <c r="C134" s="283" t="s">
        <v>397</v>
      </c>
      <c r="D134" s="282" t="s">
        <v>123</v>
      </c>
      <c r="E134" s="279">
        <v>640</v>
      </c>
      <c r="F134" s="280"/>
      <c r="G134" s="281"/>
      <c r="H134" s="282"/>
      <c r="I134" s="151"/>
    </row>
    <row r="135" spans="2:9" ht="15" outlineLevel="1">
      <c r="B135" s="278">
        <v>3</v>
      </c>
      <c r="C135" s="283" t="s">
        <v>218</v>
      </c>
      <c r="D135" s="282" t="s">
        <v>123</v>
      </c>
      <c r="E135" s="279">
        <v>4.152000000000001</v>
      </c>
      <c r="F135" s="280"/>
      <c r="G135" s="281"/>
      <c r="H135" s="282"/>
      <c r="I135" s="151"/>
    </row>
    <row r="136" spans="2:9" ht="15" outlineLevel="1">
      <c r="B136" s="278">
        <v>4</v>
      </c>
      <c r="C136" s="283" t="s">
        <v>219</v>
      </c>
      <c r="D136" s="282" t="s">
        <v>123</v>
      </c>
      <c r="E136" s="279">
        <v>18.817</v>
      </c>
      <c r="F136" s="280"/>
      <c r="G136" s="281"/>
      <c r="H136" s="282"/>
      <c r="I136" s="151"/>
    </row>
    <row r="137" spans="2:9" ht="15" outlineLevel="1">
      <c r="B137" s="278">
        <v>5</v>
      </c>
      <c r="C137" s="283" t="s">
        <v>503</v>
      </c>
      <c r="D137" s="282" t="s">
        <v>220</v>
      </c>
      <c r="E137" s="279">
        <v>1.0655358000000001</v>
      </c>
      <c r="F137" s="280"/>
      <c r="G137" s="281"/>
      <c r="H137" s="282"/>
      <c r="I137" s="151"/>
    </row>
    <row r="138" spans="2:9" ht="15" outlineLevel="1">
      <c r="B138" s="278">
        <v>6</v>
      </c>
      <c r="C138" s="131" t="s">
        <v>460</v>
      </c>
      <c r="D138" s="282" t="s">
        <v>224</v>
      </c>
      <c r="E138" s="279">
        <v>108</v>
      </c>
      <c r="F138" s="280"/>
      <c r="G138" s="281"/>
      <c r="H138" s="282"/>
      <c r="I138" s="151"/>
    </row>
    <row r="139" spans="2:9" ht="15" outlineLevel="1">
      <c r="B139" s="278">
        <v>7</v>
      </c>
      <c r="C139" s="283" t="s">
        <v>461</v>
      </c>
      <c r="D139" s="282" t="s">
        <v>221</v>
      </c>
      <c r="E139" s="279">
        <v>0.19030000000000002</v>
      </c>
      <c r="F139" s="280"/>
      <c r="G139" s="281"/>
      <c r="H139" s="282"/>
      <c r="I139" s="151"/>
    </row>
    <row r="140" spans="1:17" s="182" customFormat="1" ht="15" outlineLevel="1">
      <c r="A140" s="174"/>
      <c r="B140" s="292">
        <v>8</v>
      </c>
      <c r="C140" s="284" t="s">
        <v>225</v>
      </c>
      <c r="D140" s="285" t="s">
        <v>123</v>
      </c>
      <c r="E140" s="293">
        <v>160</v>
      </c>
      <c r="F140" s="286"/>
      <c r="G140" s="287"/>
      <c r="H140" s="285"/>
      <c r="I140" s="180"/>
      <c r="J140" s="181"/>
      <c r="K140" s="181"/>
      <c r="L140" s="181"/>
      <c r="M140" s="181"/>
      <c r="N140" s="181"/>
      <c r="O140" s="181"/>
      <c r="P140" s="181"/>
      <c r="Q140" s="181"/>
    </row>
    <row r="141" spans="2:17" s="225" customFormat="1" ht="78">
      <c r="B141" s="288" t="s">
        <v>29</v>
      </c>
      <c r="C141" s="289" t="s">
        <v>194</v>
      </c>
      <c r="D141" s="288"/>
      <c r="E141" s="290"/>
      <c r="F141" s="288"/>
      <c r="G141" s="288"/>
      <c r="H141" s="291" t="s">
        <v>574</v>
      </c>
      <c r="I141" s="223"/>
      <c r="J141" s="224"/>
      <c r="K141" s="224"/>
      <c r="L141" s="224"/>
      <c r="M141" s="224"/>
      <c r="N141" s="224"/>
      <c r="O141" s="224"/>
      <c r="P141" s="224"/>
      <c r="Q141" s="224"/>
    </row>
    <row r="142" spans="2:17" s="78" customFormat="1" ht="15" outlineLevel="1">
      <c r="B142" s="198">
        <v>1</v>
      </c>
      <c r="C142" s="131" t="s">
        <v>195</v>
      </c>
      <c r="D142" s="132" t="s">
        <v>196</v>
      </c>
      <c r="E142" s="212">
        <v>178.26999999999998</v>
      </c>
      <c r="F142" s="80"/>
      <c r="G142" s="80"/>
      <c r="H142" s="80"/>
      <c r="I142" s="147"/>
      <c r="J142" s="148"/>
      <c r="K142" s="148"/>
      <c r="L142" s="148"/>
      <c r="M142" s="148"/>
      <c r="N142" s="148"/>
      <c r="O142" s="148"/>
      <c r="P142" s="148"/>
      <c r="Q142" s="148"/>
    </row>
    <row r="143" spans="2:17" s="78" customFormat="1" ht="15" outlineLevel="1">
      <c r="B143" s="198">
        <v>2</v>
      </c>
      <c r="C143" s="131" t="s">
        <v>197</v>
      </c>
      <c r="D143" s="132" t="s">
        <v>196</v>
      </c>
      <c r="E143" s="212">
        <v>254.25</v>
      </c>
      <c r="F143" s="80"/>
      <c r="G143" s="80"/>
      <c r="H143" s="80"/>
      <c r="I143" s="147"/>
      <c r="J143" s="148"/>
      <c r="K143" s="148"/>
      <c r="L143" s="148"/>
      <c r="M143" s="148"/>
      <c r="N143" s="148"/>
      <c r="O143" s="148"/>
      <c r="P143" s="148"/>
      <c r="Q143" s="148"/>
    </row>
    <row r="144" spans="2:17" s="78" customFormat="1" ht="15" outlineLevel="1">
      <c r="B144" s="198">
        <v>3</v>
      </c>
      <c r="C144" s="131" t="s">
        <v>460</v>
      </c>
      <c r="D144" s="282" t="s">
        <v>224</v>
      </c>
      <c r="E144" s="212">
        <v>26</v>
      </c>
      <c r="F144" s="80"/>
      <c r="G144" s="80"/>
      <c r="H144" s="80"/>
      <c r="I144" s="147"/>
      <c r="J144" s="148"/>
      <c r="K144" s="148"/>
      <c r="L144" s="148"/>
      <c r="M144" s="148"/>
      <c r="N144" s="148"/>
      <c r="O144" s="148"/>
      <c r="P144" s="148"/>
      <c r="Q144" s="148"/>
    </row>
    <row r="145" spans="2:17" s="78" customFormat="1" ht="15" outlineLevel="1">
      <c r="B145" s="198">
        <v>4</v>
      </c>
      <c r="C145" s="131" t="s">
        <v>582</v>
      </c>
      <c r="D145" s="132" t="s">
        <v>196</v>
      </c>
      <c r="E145" s="212">
        <v>16.815</v>
      </c>
      <c r="F145" s="80"/>
      <c r="G145" s="80"/>
      <c r="H145" s="80"/>
      <c r="I145" s="147"/>
      <c r="J145" s="148"/>
      <c r="K145" s="148"/>
      <c r="L145" s="148"/>
      <c r="M145" s="148"/>
      <c r="N145" s="148"/>
      <c r="O145" s="148"/>
      <c r="P145" s="148"/>
      <c r="Q145" s="148"/>
    </row>
    <row r="146" spans="2:17" s="78" customFormat="1" ht="15" outlineLevel="1">
      <c r="B146" s="198">
        <v>5</v>
      </c>
      <c r="C146" s="131" t="s">
        <v>201</v>
      </c>
      <c r="D146" s="132" t="s">
        <v>196</v>
      </c>
      <c r="E146" s="212">
        <v>5.90564</v>
      </c>
      <c r="F146" s="80"/>
      <c r="G146" s="80"/>
      <c r="H146" s="80"/>
      <c r="I146" s="147"/>
      <c r="J146" s="148"/>
      <c r="K146" s="148"/>
      <c r="L146" s="148"/>
      <c r="M146" s="148"/>
      <c r="N146" s="148"/>
      <c r="O146" s="148"/>
      <c r="P146" s="148"/>
      <c r="Q146" s="148"/>
    </row>
    <row r="147" spans="2:17" s="78" customFormat="1" ht="15" outlineLevel="1">
      <c r="B147" s="198">
        <v>6</v>
      </c>
      <c r="C147" s="131" t="s">
        <v>202</v>
      </c>
      <c r="D147" s="132" t="s">
        <v>196</v>
      </c>
      <c r="E147" s="212">
        <v>24.770125</v>
      </c>
      <c r="F147" s="80"/>
      <c r="G147" s="80"/>
      <c r="H147" s="80"/>
      <c r="I147" s="147"/>
      <c r="J147" s="148"/>
      <c r="K147" s="148"/>
      <c r="L147" s="148"/>
      <c r="M147" s="148"/>
      <c r="N147" s="148"/>
      <c r="O147" s="148"/>
      <c r="P147" s="148"/>
      <c r="Q147" s="148"/>
    </row>
    <row r="148" spans="2:17" s="78" customFormat="1" ht="15" outlineLevel="1">
      <c r="B148" s="198">
        <v>7</v>
      </c>
      <c r="C148" s="283" t="s">
        <v>461</v>
      </c>
      <c r="D148" s="132" t="s">
        <v>204</v>
      </c>
      <c r="E148" s="212">
        <v>0.7628499999999999</v>
      </c>
      <c r="F148" s="80"/>
      <c r="G148" s="80"/>
      <c r="H148" s="80"/>
      <c r="I148" s="147"/>
      <c r="J148" s="148"/>
      <c r="K148" s="148"/>
      <c r="L148" s="148"/>
      <c r="M148" s="148"/>
      <c r="N148" s="148"/>
      <c r="O148" s="148"/>
      <c r="P148" s="148"/>
      <c r="Q148" s="148"/>
    </row>
    <row r="149" spans="2:17" s="78" customFormat="1" ht="15" outlineLevel="1">
      <c r="B149" s="198">
        <v>8</v>
      </c>
      <c r="C149" s="131" t="s">
        <v>504</v>
      </c>
      <c r="D149" s="132" t="s">
        <v>220</v>
      </c>
      <c r="E149" s="212">
        <v>0.45708</v>
      </c>
      <c r="F149" s="80"/>
      <c r="G149" s="80"/>
      <c r="H149" s="80"/>
      <c r="I149" s="250"/>
      <c r="J149" s="148"/>
      <c r="K149" s="148"/>
      <c r="L149" s="148"/>
      <c r="M149" s="148"/>
      <c r="N149" s="148"/>
      <c r="O149" s="148"/>
      <c r="P149" s="148"/>
      <c r="Q149" s="148"/>
    </row>
    <row r="150" spans="2:17" s="78" customFormat="1" ht="15" outlineLevel="1">
      <c r="B150" s="198">
        <v>9</v>
      </c>
      <c r="C150" s="131" t="s">
        <v>505</v>
      </c>
      <c r="D150" s="132" t="s">
        <v>220</v>
      </c>
      <c r="E150" s="212">
        <v>1.1566800000000002</v>
      </c>
      <c r="F150" s="80"/>
      <c r="G150" s="80"/>
      <c r="H150" s="80"/>
      <c r="I150" s="250"/>
      <c r="J150" s="148"/>
      <c r="K150" s="148"/>
      <c r="L150" s="148"/>
      <c r="M150" s="148"/>
      <c r="N150" s="148"/>
      <c r="O150" s="148"/>
      <c r="P150" s="148"/>
      <c r="Q150" s="148"/>
    </row>
    <row r="151" spans="2:17" s="78" customFormat="1" ht="15" outlineLevel="1">
      <c r="B151" s="198">
        <v>10</v>
      </c>
      <c r="C151" s="131" t="s">
        <v>506</v>
      </c>
      <c r="D151" s="132" t="s">
        <v>220</v>
      </c>
      <c r="E151" s="212">
        <v>0.20092</v>
      </c>
      <c r="F151" s="80"/>
      <c r="G151" s="80"/>
      <c r="H151" s="80"/>
      <c r="I151" s="250"/>
      <c r="J151" s="148"/>
      <c r="K151" s="148"/>
      <c r="L151" s="148"/>
      <c r="M151" s="148"/>
      <c r="N151" s="148"/>
      <c r="O151" s="148"/>
      <c r="P151" s="148"/>
      <c r="Q151" s="148"/>
    </row>
    <row r="152" spans="2:17" s="78" customFormat="1" ht="15" outlineLevel="1">
      <c r="B152" s="198">
        <v>11</v>
      </c>
      <c r="C152" s="131" t="s">
        <v>454</v>
      </c>
      <c r="D152" s="132" t="s">
        <v>211</v>
      </c>
      <c r="E152" s="212">
        <v>48</v>
      </c>
      <c r="F152" s="80"/>
      <c r="G152" s="80"/>
      <c r="H152" s="80"/>
      <c r="I152" s="147"/>
      <c r="J152" s="148"/>
      <c r="K152" s="148"/>
      <c r="L152" s="148"/>
      <c r="M152" s="148"/>
      <c r="N152" s="148"/>
      <c r="O152" s="148"/>
      <c r="P152" s="148"/>
      <c r="Q152" s="148"/>
    </row>
    <row r="153" spans="2:17" s="78" customFormat="1" ht="15" outlineLevel="1">
      <c r="B153" s="198">
        <v>12</v>
      </c>
      <c r="C153" s="131" t="s">
        <v>455</v>
      </c>
      <c r="D153" s="132" t="s">
        <v>211</v>
      </c>
      <c r="E153" s="212">
        <v>40</v>
      </c>
      <c r="F153" s="80"/>
      <c r="G153" s="80"/>
      <c r="H153" s="80"/>
      <c r="I153" s="147"/>
      <c r="J153" s="148"/>
      <c r="K153" s="148"/>
      <c r="L153" s="148"/>
      <c r="M153" s="148"/>
      <c r="N153" s="148"/>
      <c r="O153" s="148"/>
      <c r="P153" s="148"/>
      <c r="Q153" s="148"/>
    </row>
    <row r="154" spans="2:17" s="78" customFormat="1" ht="15" outlineLevel="1">
      <c r="B154" s="198">
        <v>13</v>
      </c>
      <c r="C154" s="131" t="s">
        <v>456</v>
      </c>
      <c r="D154" s="132" t="s">
        <v>220</v>
      </c>
      <c r="E154" s="212">
        <v>0.1672</v>
      </c>
      <c r="F154" s="80"/>
      <c r="G154" s="80"/>
      <c r="H154" s="80"/>
      <c r="I154" s="147"/>
      <c r="J154" s="148"/>
      <c r="K154" s="148"/>
      <c r="L154" s="148"/>
      <c r="M154" s="148"/>
      <c r="N154" s="148"/>
      <c r="O154" s="148"/>
      <c r="P154" s="148"/>
      <c r="Q154" s="148"/>
    </row>
    <row r="155" spans="2:17" s="78" customFormat="1" ht="15" outlineLevel="1">
      <c r="B155" s="198">
        <v>14</v>
      </c>
      <c r="C155" s="131" t="s">
        <v>457</v>
      </c>
      <c r="D155" s="132" t="s">
        <v>220</v>
      </c>
      <c r="E155" s="212">
        <v>0.037683</v>
      </c>
      <c r="F155" s="80"/>
      <c r="G155" s="80"/>
      <c r="H155" s="80"/>
      <c r="I155" s="147"/>
      <c r="J155" s="148"/>
      <c r="K155" s="148"/>
      <c r="L155" s="148"/>
      <c r="M155" s="148"/>
      <c r="N155" s="148"/>
      <c r="O155" s="148"/>
      <c r="P155" s="148"/>
      <c r="Q155" s="148"/>
    </row>
    <row r="156" spans="2:17" s="78" customFormat="1" ht="30.75" outlineLevel="1">
      <c r="B156" s="198">
        <v>15</v>
      </c>
      <c r="C156" s="131" t="s">
        <v>458</v>
      </c>
      <c r="D156" s="132" t="s">
        <v>220</v>
      </c>
      <c r="E156" s="212">
        <v>0.09042399999999999</v>
      </c>
      <c r="F156" s="80"/>
      <c r="G156" s="80"/>
      <c r="H156" s="80"/>
      <c r="I156" s="147"/>
      <c r="J156" s="148"/>
      <c r="K156" s="148"/>
      <c r="L156" s="148"/>
      <c r="M156" s="148"/>
      <c r="N156" s="148"/>
      <c r="O156" s="148"/>
      <c r="P156" s="148"/>
      <c r="Q156" s="148"/>
    </row>
    <row r="157" spans="2:17" s="78" customFormat="1" ht="15" outlineLevel="1">
      <c r="B157" s="198">
        <v>16</v>
      </c>
      <c r="C157" s="131" t="s">
        <v>459</v>
      </c>
      <c r="D157" s="132" t="s">
        <v>211</v>
      </c>
      <c r="E157" s="212">
        <v>9</v>
      </c>
      <c r="F157" s="80"/>
      <c r="G157" s="80"/>
      <c r="H157" s="80"/>
      <c r="I157" s="147"/>
      <c r="J157" s="148"/>
      <c r="K157" s="148"/>
      <c r="L157" s="148"/>
      <c r="M157" s="148"/>
      <c r="N157" s="148"/>
      <c r="O157" s="148"/>
      <c r="P157" s="148"/>
      <c r="Q157" s="148"/>
    </row>
    <row r="158" spans="2:17" s="225" customFormat="1" ht="78">
      <c r="B158" s="288" t="s">
        <v>42</v>
      </c>
      <c r="C158" s="289" t="s">
        <v>192</v>
      </c>
      <c r="D158" s="288"/>
      <c r="E158" s="290"/>
      <c r="F158" s="288"/>
      <c r="G158" s="288"/>
      <c r="H158" s="291" t="s">
        <v>574</v>
      </c>
      <c r="I158" s="223"/>
      <c r="J158" s="224"/>
      <c r="K158" s="224"/>
      <c r="L158" s="224"/>
      <c r="M158" s="224"/>
      <c r="N158" s="224"/>
      <c r="O158" s="224"/>
      <c r="P158" s="224"/>
      <c r="Q158" s="224"/>
    </row>
    <row r="159" spans="2:17" s="137" customFormat="1" ht="15" outlineLevel="1">
      <c r="B159" s="165" t="s">
        <v>187</v>
      </c>
      <c r="C159" s="166" t="s">
        <v>378</v>
      </c>
      <c r="D159" s="167"/>
      <c r="E159" s="294"/>
      <c r="F159" s="140"/>
      <c r="G159" s="140"/>
      <c r="H159" s="140"/>
      <c r="I159" s="169"/>
      <c r="J159" s="150"/>
      <c r="K159" s="150"/>
      <c r="L159" s="150"/>
      <c r="M159" s="150"/>
      <c r="N159" s="150"/>
      <c r="O159" s="150"/>
      <c r="P159" s="150"/>
      <c r="Q159" s="150"/>
    </row>
    <row r="160" spans="2:17" s="78" customFormat="1" ht="15" outlineLevel="1">
      <c r="B160" s="198">
        <v>1</v>
      </c>
      <c r="C160" s="131" t="s">
        <v>139</v>
      </c>
      <c r="D160" s="132" t="s">
        <v>123</v>
      </c>
      <c r="E160" s="212">
        <v>267.62</v>
      </c>
      <c r="F160" s="80"/>
      <c r="G160" s="80"/>
      <c r="H160" s="80"/>
      <c r="I160" s="147"/>
      <c r="J160" s="148"/>
      <c r="K160" s="148"/>
      <c r="L160" s="148"/>
      <c r="M160" s="148"/>
      <c r="N160" s="148"/>
      <c r="O160" s="148"/>
      <c r="P160" s="148"/>
      <c r="Q160" s="148"/>
    </row>
    <row r="161" spans="2:17" s="78" customFormat="1" ht="15" outlineLevel="1">
      <c r="B161" s="198">
        <v>2</v>
      </c>
      <c r="C161" s="131" t="s">
        <v>462</v>
      </c>
      <c r="D161" s="132" t="s">
        <v>167</v>
      </c>
      <c r="E161" s="212">
        <v>122.87</v>
      </c>
      <c r="F161" s="80"/>
      <c r="G161" s="80"/>
      <c r="H161" s="80"/>
      <c r="I161" s="147"/>
      <c r="J161" s="148"/>
      <c r="K161" s="148"/>
      <c r="L161" s="148"/>
      <c r="M161" s="148"/>
      <c r="N161" s="148"/>
      <c r="O161" s="148"/>
      <c r="P161" s="148"/>
      <c r="Q161" s="148"/>
    </row>
    <row r="162" spans="2:17" s="78" customFormat="1" ht="15" outlineLevel="1">
      <c r="B162" s="198">
        <v>3</v>
      </c>
      <c r="C162" s="131" t="s">
        <v>463</v>
      </c>
      <c r="D162" s="132" t="s">
        <v>167</v>
      </c>
      <c r="E162" s="212">
        <v>121.87</v>
      </c>
      <c r="F162" s="80"/>
      <c r="G162" s="80"/>
      <c r="H162" s="80"/>
      <c r="I162" s="147"/>
      <c r="J162" s="148"/>
      <c r="K162" s="148"/>
      <c r="L162" s="148"/>
      <c r="M162" s="148"/>
      <c r="N162" s="148"/>
      <c r="O162" s="148"/>
      <c r="P162" s="148"/>
      <c r="Q162" s="148"/>
    </row>
    <row r="163" spans="2:17" s="78" customFormat="1" ht="15" outlineLevel="1">
      <c r="B163" s="198">
        <v>4</v>
      </c>
      <c r="C163" s="131" t="s">
        <v>464</v>
      </c>
      <c r="D163" s="132" t="s">
        <v>144</v>
      </c>
      <c r="E163" s="212">
        <v>743.4</v>
      </c>
      <c r="F163" s="80"/>
      <c r="G163" s="80"/>
      <c r="H163" s="80"/>
      <c r="I163" s="147"/>
      <c r="J163" s="148"/>
      <c r="K163" s="148"/>
      <c r="L163" s="148"/>
      <c r="M163" s="148"/>
      <c r="N163" s="148"/>
      <c r="O163" s="148"/>
      <c r="P163" s="148"/>
      <c r="Q163" s="148"/>
    </row>
    <row r="164" spans="2:17" s="78" customFormat="1" ht="15" outlineLevel="1">
      <c r="B164" s="198">
        <v>5</v>
      </c>
      <c r="C164" s="131" t="s">
        <v>466</v>
      </c>
      <c r="D164" s="132" t="s">
        <v>144</v>
      </c>
      <c r="E164" s="212">
        <v>4</v>
      </c>
      <c r="F164" s="80"/>
      <c r="G164" s="80"/>
      <c r="H164" s="80"/>
      <c r="I164" s="147"/>
      <c r="J164" s="148"/>
      <c r="K164" s="148"/>
      <c r="L164" s="148"/>
      <c r="M164" s="148"/>
      <c r="N164" s="148"/>
      <c r="O164" s="148"/>
      <c r="P164" s="148"/>
      <c r="Q164" s="148"/>
    </row>
    <row r="165" spans="2:17" s="78" customFormat="1" ht="15" outlineLevel="1">
      <c r="B165" s="198">
        <v>6</v>
      </c>
      <c r="C165" s="131" t="s">
        <v>465</v>
      </c>
      <c r="D165" s="132" t="s">
        <v>123</v>
      </c>
      <c r="E165" s="212">
        <v>0.64</v>
      </c>
      <c r="F165" s="80"/>
      <c r="G165" s="80"/>
      <c r="H165" s="80"/>
      <c r="I165" s="147"/>
      <c r="J165" s="148"/>
      <c r="K165" s="148"/>
      <c r="L165" s="148"/>
      <c r="M165" s="148"/>
      <c r="N165" s="148"/>
      <c r="O165" s="148"/>
      <c r="P165" s="148"/>
      <c r="Q165" s="148"/>
    </row>
    <row r="166" spans="2:17" s="78" customFormat="1" ht="15" outlineLevel="1">
      <c r="B166" s="198">
        <v>7</v>
      </c>
      <c r="C166" s="131" t="s">
        <v>148</v>
      </c>
      <c r="D166" s="132" t="s">
        <v>123</v>
      </c>
      <c r="E166" s="212">
        <v>0.64</v>
      </c>
      <c r="F166" s="80"/>
      <c r="G166" s="80"/>
      <c r="H166" s="80"/>
      <c r="I166" s="147"/>
      <c r="J166" s="148"/>
      <c r="K166" s="148"/>
      <c r="L166" s="148"/>
      <c r="M166" s="148"/>
      <c r="N166" s="148"/>
      <c r="O166" s="148"/>
      <c r="P166" s="148"/>
      <c r="Q166" s="148"/>
    </row>
    <row r="167" spans="2:17" s="78" customFormat="1" ht="30.75" outlineLevel="1">
      <c r="B167" s="6">
        <v>8</v>
      </c>
      <c r="C167" s="251"/>
      <c r="D167" s="21"/>
      <c r="E167" s="252"/>
      <c r="F167" s="80"/>
      <c r="G167" s="80"/>
      <c r="H167" s="80"/>
      <c r="I167" s="251" t="s">
        <v>149</v>
      </c>
      <c r="J167" s="21" t="s">
        <v>167</v>
      </c>
      <c r="K167" s="252">
        <v>2</v>
      </c>
      <c r="L167" s="148"/>
      <c r="M167" s="148"/>
      <c r="N167" s="148"/>
      <c r="O167" s="148"/>
      <c r="P167" s="148"/>
      <c r="Q167" s="148"/>
    </row>
    <row r="168" spans="2:17" s="137" customFormat="1" ht="15" outlineLevel="1">
      <c r="B168" s="165" t="s">
        <v>191</v>
      </c>
      <c r="C168" s="166" t="s">
        <v>377</v>
      </c>
      <c r="D168" s="167"/>
      <c r="E168" s="168"/>
      <c r="F168" s="140"/>
      <c r="G168" s="140"/>
      <c r="H168" s="140"/>
      <c r="I168" s="169"/>
      <c r="J168" s="150"/>
      <c r="K168" s="150"/>
      <c r="L168" s="150"/>
      <c r="M168" s="150"/>
      <c r="N168" s="150"/>
      <c r="O168" s="150"/>
      <c r="P168" s="150"/>
      <c r="Q168" s="150"/>
    </row>
    <row r="169" spans="2:17" s="78" customFormat="1" ht="15" outlineLevel="1">
      <c r="B169" s="198">
        <v>1</v>
      </c>
      <c r="C169" s="131" t="s">
        <v>150</v>
      </c>
      <c r="D169" s="132" t="s">
        <v>123</v>
      </c>
      <c r="E169" s="212">
        <v>2.41</v>
      </c>
      <c r="F169" s="80"/>
      <c r="G169" s="80"/>
      <c r="H169" s="80"/>
      <c r="I169" s="147"/>
      <c r="J169" s="148"/>
      <c r="K169" s="148"/>
      <c r="L169" s="148"/>
      <c r="M169" s="148"/>
      <c r="N169" s="148"/>
      <c r="O169" s="148"/>
      <c r="P169" s="148"/>
      <c r="Q169" s="148"/>
    </row>
    <row r="170" spans="2:17" s="78" customFormat="1" ht="15" outlineLevel="1">
      <c r="B170" s="198">
        <v>2</v>
      </c>
      <c r="C170" s="131" t="s">
        <v>151</v>
      </c>
      <c r="D170" s="132" t="s">
        <v>123</v>
      </c>
      <c r="E170" s="212">
        <v>1.28</v>
      </c>
      <c r="F170" s="80"/>
      <c r="G170" s="80"/>
      <c r="H170" s="80"/>
      <c r="I170" s="147"/>
      <c r="J170" s="148"/>
      <c r="K170" s="148"/>
      <c r="L170" s="148"/>
      <c r="M170" s="148"/>
      <c r="N170" s="148"/>
      <c r="O170" s="148"/>
      <c r="P170" s="148"/>
      <c r="Q170" s="148"/>
    </row>
    <row r="171" spans="2:17" s="78" customFormat="1" ht="15" outlineLevel="1">
      <c r="B171" s="198">
        <v>3</v>
      </c>
      <c r="C171" s="131" t="s">
        <v>152</v>
      </c>
      <c r="D171" s="132" t="s">
        <v>123</v>
      </c>
      <c r="E171" s="212">
        <v>2.76</v>
      </c>
      <c r="F171" s="80"/>
      <c r="G171" s="80"/>
      <c r="H171" s="80"/>
      <c r="I171" s="147"/>
      <c r="J171" s="148"/>
      <c r="K171" s="148"/>
      <c r="L171" s="148"/>
      <c r="M171" s="148"/>
      <c r="N171" s="148"/>
      <c r="O171" s="148"/>
      <c r="P171" s="148"/>
      <c r="Q171" s="148"/>
    </row>
    <row r="172" spans="2:17" s="78" customFormat="1" ht="15" outlineLevel="1">
      <c r="B172" s="198">
        <v>4</v>
      </c>
      <c r="C172" s="131" t="s">
        <v>153</v>
      </c>
      <c r="D172" s="132" t="s">
        <v>144</v>
      </c>
      <c r="E172" s="212">
        <v>28.75</v>
      </c>
      <c r="F172" s="80"/>
      <c r="G172" s="80"/>
      <c r="H172" s="80"/>
      <c r="I172" s="147"/>
      <c r="J172" s="148"/>
      <c r="K172" s="148"/>
      <c r="L172" s="148"/>
      <c r="M172" s="148"/>
      <c r="N172" s="148"/>
      <c r="O172" s="148"/>
      <c r="P172" s="148"/>
      <c r="Q172" s="148"/>
    </row>
    <row r="173" spans="2:17" s="78" customFormat="1" ht="15" outlineLevel="1">
      <c r="B173" s="198">
        <v>5</v>
      </c>
      <c r="C173" s="131" t="s">
        <v>154</v>
      </c>
      <c r="D173" s="132" t="s">
        <v>144</v>
      </c>
      <c r="E173" s="212">
        <v>28.75</v>
      </c>
      <c r="F173" s="80"/>
      <c r="G173" s="80"/>
      <c r="H173" s="80"/>
      <c r="I173" s="147"/>
      <c r="J173" s="148"/>
      <c r="K173" s="148"/>
      <c r="L173" s="148"/>
      <c r="M173" s="148"/>
      <c r="N173" s="148"/>
      <c r="O173" s="148"/>
      <c r="P173" s="148"/>
      <c r="Q173" s="148"/>
    </row>
    <row r="174" spans="2:17" s="78" customFormat="1" ht="15" outlineLevel="1">
      <c r="B174" s="198">
        <v>6</v>
      </c>
      <c r="C174" s="131" t="s">
        <v>155</v>
      </c>
      <c r="D174" s="132" t="s">
        <v>123</v>
      </c>
      <c r="E174" s="212">
        <v>0.21</v>
      </c>
      <c r="F174" s="80"/>
      <c r="G174" s="80"/>
      <c r="H174" s="80"/>
      <c r="I174" s="147"/>
      <c r="J174" s="148"/>
      <c r="K174" s="148"/>
      <c r="L174" s="148"/>
      <c r="M174" s="148"/>
      <c r="N174" s="148"/>
      <c r="O174" s="148"/>
      <c r="P174" s="148"/>
      <c r="Q174" s="148"/>
    </row>
    <row r="175" spans="2:17" s="78" customFormat="1" ht="15" outlineLevel="1">
      <c r="B175" s="198">
        <v>7</v>
      </c>
      <c r="C175" s="131" t="s">
        <v>156</v>
      </c>
      <c r="D175" s="132" t="s">
        <v>144</v>
      </c>
      <c r="E175" s="212">
        <v>12.46</v>
      </c>
      <c r="F175" s="80"/>
      <c r="G175" s="80"/>
      <c r="H175" s="80"/>
      <c r="I175" s="147"/>
      <c r="J175" s="148"/>
      <c r="K175" s="148"/>
      <c r="L175" s="148"/>
      <c r="M175" s="148"/>
      <c r="N175" s="148"/>
      <c r="O175" s="148"/>
      <c r="P175" s="148"/>
      <c r="Q175" s="148"/>
    </row>
    <row r="176" spans="2:17" s="78" customFormat="1" ht="15" outlineLevel="1">
      <c r="B176" s="198">
        <v>8</v>
      </c>
      <c r="C176" s="131" t="s">
        <v>467</v>
      </c>
      <c r="D176" s="132" t="s">
        <v>123</v>
      </c>
      <c r="E176" s="212">
        <v>0.99</v>
      </c>
      <c r="F176" s="80"/>
      <c r="G176" s="80"/>
      <c r="H176" s="80"/>
      <c r="I176" s="250"/>
      <c r="J176" s="148"/>
      <c r="K176" s="148"/>
      <c r="L176" s="148"/>
      <c r="M176" s="148"/>
      <c r="N176" s="148"/>
      <c r="O176" s="148"/>
      <c r="P176" s="148"/>
      <c r="Q176" s="148"/>
    </row>
    <row r="177" spans="2:17" s="78" customFormat="1" ht="15" outlineLevel="1">
      <c r="B177" s="198">
        <v>9</v>
      </c>
      <c r="C177" s="131" t="s">
        <v>507</v>
      </c>
      <c r="D177" s="132" t="s">
        <v>160</v>
      </c>
      <c r="E177" s="212">
        <v>27.15</v>
      </c>
      <c r="F177" s="80"/>
      <c r="G177" s="80"/>
      <c r="H177" s="80"/>
      <c r="I177" s="250"/>
      <c r="J177" s="148"/>
      <c r="K177" s="148"/>
      <c r="L177" s="148"/>
      <c r="M177" s="148"/>
      <c r="N177" s="148"/>
      <c r="O177" s="148"/>
      <c r="P177" s="148"/>
      <c r="Q177" s="148"/>
    </row>
    <row r="178" spans="2:17" s="78" customFormat="1" ht="15" outlineLevel="1">
      <c r="B178" s="198">
        <v>10</v>
      </c>
      <c r="C178" s="131" t="s">
        <v>509</v>
      </c>
      <c r="D178" s="132" t="s">
        <v>160</v>
      </c>
      <c r="E178" s="212">
        <v>17.38</v>
      </c>
      <c r="F178" s="80"/>
      <c r="G178" s="80"/>
      <c r="H178" s="80"/>
      <c r="I178" s="250"/>
      <c r="J178" s="148"/>
      <c r="K178" s="148"/>
      <c r="L178" s="148"/>
      <c r="M178" s="148"/>
      <c r="N178" s="148"/>
      <c r="O178" s="148"/>
      <c r="P178" s="148"/>
      <c r="Q178" s="148"/>
    </row>
    <row r="179" spans="2:17" s="78" customFormat="1" ht="15" outlineLevel="1">
      <c r="B179" s="198">
        <v>11</v>
      </c>
      <c r="C179" s="131" t="s">
        <v>468</v>
      </c>
      <c r="D179" s="132" t="s">
        <v>123</v>
      </c>
      <c r="E179" s="212">
        <v>0.1</v>
      </c>
      <c r="F179" s="80"/>
      <c r="G179" s="80"/>
      <c r="H179" s="80"/>
      <c r="I179" s="250"/>
      <c r="J179" s="148"/>
      <c r="K179" s="148"/>
      <c r="L179" s="148"/>
      <c r="M179" s="148"/>
      <c r="N179" s="148"/>
      <c r="O179" s="148"/>
      <c r="P179" s="148"/>
      <c r="Q179" s="148"/>
    </row>
    <row r="180" spans="2:17" s="78" customFormat="1" ht="15" outlineLevel="1">
      <c r="B180" s="198">
        <v>12</v>
      </c>
      <c r="C180" s="131" t="s">
        <v>508</v>
      </c>
      <c r="D180" s="132" t="s">
        <v>160</v>
      </c>
      <c r="E180" s="212">
        <v>9.05</v>
      </c>
      <c r="F180" s="80"/>
      <c r="G180" s="80"/>
      <c r="H180" s="80"/>
      <c r="I180" s="250"/>
      <c r="J180" s="148"/>
      <c r="K180" s="148"/>
      <c r="L180" s="148"/>
      <c r="M180" s="148"/>
      <c r="N180" s="148"/>
      <c r="O180" s="148"/>
      <c r="P180" s="148"/>
      <c r="Q180" s="148"/>
    </row>
    <row r="181" spans="2:17" s="78" customFormat="1" ht="15" outlineLevel="1">
      <c r="B181" s="198">
        <v>13</v>
      </c>
      <c r="C181" s="131" t="s">
        <v>469</v>
      </c>
      <c r="D181" s="132" t="s">
        <v>164</v>
      </c>
      <c r="E181" s="212">
        <v>6</v>
      </c>
      <c r="F181" s="80"/>
      <c r="G181" s="80"/>
      <c r="H181" s="80"/>
      <c r="I181" s="147"/>
      <c r="J181" s="148"/>
      <c r="K181" s="148"/>
      <c r="L181" s="148"/>
      <c r="M181" s="148"/>
      <c r="N181" s="148"/>
      <c r="O181" s="148"/>
      <c r="P181" s="148"/>
      <c r="Q181" s="148"/>
    </row>
    <row r="182" spans="2:17" s="78" customFormat="1" ht="15" outlineLevel="1">
      <c r="B182" s="198">
        <v>14</v>
      </c>
      <c r="C182" s="131" t="s">
        <v>470</v>
      </c>
      <c r="D182" s="132" t="s">
        <v>144</v>
      </c>
      <c r="E182" s="212">
        <v>14.7</v>
      </c>
      <c r="F182" s="80"/>
      <c r="G182" s="80"/>
      <c r="H182" s="80"/>
      <c r="I182" s="147"/>
      <c r="J182" s="148"/>
      <c r="K182" s="148"/>
      <c r="L182" s="148"/>
      <c r="M182" s="148"/>
      <c r="N182" s="148"/>
      <c r="O182" s="148"/>
      <c r="P182" s="148"/>
      <c r="Q182" s="148"/>
    </row>
    <row r="183" spans="2:17" s="78" customFormat="1" ht="15" outlineLevel="1">
      <c r="B183" s="198">
        <v>15</v>
      </c>
      <c r="C183" s="131" t="s">
        <v>471</v>
      </c>
      <c r="D183" s="132" t="s">
        <v>167</v>
      </c>
      <c r="E183" s="212">
        <v>1</v>
      </c>
      <c r="F183" s="80"/>
      <c r="G183" s="80"/>
      <c r="H183" s="80"/>
      <c r="I183" s="147"/>
      <c r="J183" s="148"/>
      <c r="K183" s="148"/>
      <c r="L183" s="148"/>
      <c r="M183" s="148"/>
      <c r="N183" s="148"/>
      <c r="O183" s="148"/>
      <c r="P183" s="148"/>
      <c r="Q183" s="148"/>
    </row>
    <row r="184" spans="2:17" s="78" customFormat="1" ht="15" outlineLevel="1">
      <c r="B184" s="198">
        <v>16</v>
      </c>
      <c r="C184" s="131" t="s">
        <v>472</v>
      </c>
      <c r="D184" s="132" t="s">
        <v>167</v>
      </c>
      <c r="E184" s="212">
        <v>3</v>
      </c>
      <c r="F184" s="80"/>
      <c r="G184" s="80"/>
      <c r="H184" s="80"/>
      <c r="I184" s="147"/>
      <c r="J184" s="148"/>
      <c r="K184" s="148"/>
      <c r="L184" s="148"/>
      <c r="M184" s="148"/>
      <c r="N184" s="148"/>
      <c r="O184" s="148"/>
      <c r="P184" s="148"/>
      <c r="Q184" s="148"/>
    </row>
    <row r="185" spans="2:17" s="137" customFormat="1" ht="15" outlineLevel="1">
      <c r="B185" s="165" t="s">
        <v>190</v>
      </c>
      <c r="C185" s="166" t="s">
        <v>376</v>
      </c>
      <c r="D185" s="167"/>
      <c r="E185" s="168"/>
      <c r="F185" s="140"/>
      <c r="G185" s="140"/>
      <c r="H185" s="140"/>
      <c r="I185" s="169"/>
      <c r="J185" s="150"/>
      <c r="K185" s="150"/>
      <c r="L185" s="150"/>
      <c r="M185" s="150"/>
      <c r="N185" s="150"/>
      <c r="O185" s="150"/>
      <c r="P185" s="150"/>
      <c r="Q185" s="150"/>
    </row>
    <row r="186" spans="2:17" s="78" customFormat="1" ht="30.75" outlineLevel="1">
      <c r="B186" s="198">
        <v>1</v>
      </c>
      <c r="C186" s="131"/>
      <c r="D186" s="132"/>
      <c r="E186" s="212"/>
      <c r="F186" s="80"/>
      <c r="G186" s="80"/>
      <c r="H186" s="80"/>
      <c r="I186" s="131" t="s">
        <v>169</v>
      </c>
      <c r="J186" s="132" t="s">
        <v>167</v>
      </c>
      <c r="K186" s="212">
        <v>4</v>
      </c>
      <c r="L186" s="148"/>
      <c r="M186" s="148"/>
      <c r="N186" s="148"/>
      <c r="O186" s="148"/>
      <c r="P186" s="148"/>
      <c r="Q186" s="148"/>
    </row>
    <row r="187" spans="2:17" s="78" customFormat="1" ht="30.75" outlineLevel="1">
      <c r="B187" s="198">
        <v>2</v>
      </c>
      <c r="C187" s="131"/>
      <c r="D187" s="132"/>
      <c r="E187" s="212"/>
      <c r="F187" s="80"/>
      <c r="G187" s="80"/>
      <c r="H187" s="80"/>
      <c r="I187" s="131" t="s">
        <v>170</v>
      </c>
      <c r="J187" s="132" t="s">
        <v>167</v>
      </c>
      <c r="K187" s="212">
        <v>5</v>
      </c>
      <c r="L187" s="148"/>
      <c r="M187" s="148"/>
      <c r="N187" s="148"/>
      <c r="O187" s="148"/>
      <c r="P187" s="148"/>
      <c r="Q187" s="148"/>
    </row>
    <row r="188" spans="2:17" s="78" customFormat="1" ht="15" outlineLevel="1">
      <c r="B188" s="198">
        <v>3</v>
      </c>
      <c r="C188" s="131"/>
      <c r="D188" s="132"/>
      <c r="E188" s="212"/>
      <c r="F188" s="80"/>
      <c r="G188" s="80"/>
      <c r="H188" s="80"/>
      <c r="I188" s="131" t="s">
        <v>171</v>
      </c>
      <c r="J188" s="132" t="s">
        <v>167</v>
      </c>
      <c r="K188" s="212">
        <v>5</v>
      </c>
      <c r="L188" s="148"/>
      <c r="M188" s="148"/>
      <c r="N188" s="148"/>
      <c r="O188" s="148"/>
      <c r="P188" s="148"/>
      <c r="Q188" s="148"/>
    </row>
    <row r="189" spans="2:17" s="78" customFormat="1" ht="30.75" outlineLevel="1">
      <c r="B189" s="198">
        <v>4</v>
      </c>
      <c r="C189" s="131"/>
      <c r="D189" s="132"/>
      <c r="E189" s="212"/>
      <c r="F189" s="80"/>
      <c r="G189" s="80"/>
      <c r="H189" s="80"/>
      <c r="I189" s="131" t="s">
        <v>172</v>
      </c>
      <c r="J189" s="132" t="s">
        <v>167</v>
      </c>
      <c r="K189" s="212">
        <v>5</v>
      </c>
      <c r="L189" s="148"/>
      <c r="M189" s="148"/>
      <c r="N189" s="148"/>
      <c r="O189" s="148"/>
      <c r="P189" s="148"/>
      <c r="Q189" s="148"/>
    </row>
    <row r="190" spans="2:17" s="78" customFormat="1" ht="46.5" outlineLevel="1">
      <c r="B190" s="198">
        <v>5</v>
      </c>
      <c r="C190" s="131"/>
      <c r="D190" s="132"/>
      <c r="E190" s="212"/>
      <c r="F190" s="80"/>
      <c r="G190" s="80"/>
      <c r="H190" s="80"/>
      <c r="I190" s="131" t="s">
        <v>173</v>
      </c>
      <c r="J190" s="132" t="s">
        <v>167</v>
      </c>
      <c r="K190" s="212">
        <v>2</v>
      </c>
      <c r="L190" s="148"/>
      <c r="M190" s="148"/>
      <c r="N190" s="148"/>
      <c r="O190" s="148"/>
      <c r="P190" s="148"/>
      <c r="Q190" s="148"/>
    </row>
    <row r="191" spans="2:17" s="78" customFormat="1" ht="30.75" outlineLevel="1">
      <c r="B191" s="198">
        <v>6</v>
      </c>
      <c r="C191" s="131"/>
      <c r="D191" s="132"/>
      <c r="E191" s="212"/>
      <c r="F191" s="80"/>
      <c r="G191" s="80"/>
      <c r="H191" s="80"/>
      <c r="I191" s="131" t="s">
        <v>174</v>
      </c>
      <c r="J191" s="132" t="s">
        <v>123</v>
      </c>
      <c r="K191" s="212">
        <v>10</v>
      </c>
      <c r="L191" s="148"/>
      <c r="M191" s="148"/>
      <c r="N191" s="148"/>
      <c r="O191" s="148"/>
      <c r="P191" s="148"/>
      <c r="Q191" s="148"/>
    </row>
    <row r="192" spans="2:17" s="137" customFormat="1" ht="15" outlineLevel="1">
      <c r="B192" s="165" t="s">
        <v>190</v>
      </c>
      <c r="C192" s="166" t="s">
        <v>375</v>
      </c>
      <c r="D192" s="167"/>
      <c r="E192" s="168"/>
      <c r="F192" s="140"/>
      <c r="G192" s="140"/>
      <c r="H192" s="140"/>
      <c r="I192" s="169"/>
      <c r="J192" s="150"/>
      <c r="K192" s="150"/>
      <c r="L192" s="150"/>
      <c r="M192" s="150"/>
      <c r="N192" s="150"/>
      <c r="O192" s="150"/>
      <c r="P192" s="150"/>
      <c r="Q192" s="150"/>
    </row>
    <row r="193" spans="2:17" s="78" customFormat="1" ht="15" outlineLevel="1">
      <c r="B193" s="198">
        <v>1</v>
      </c>
      <c r="C193" s="131" t="s">
        <v>175</v>
      </c>
      <c r="D193" s="132" t="s">
        <v>123</v>
      </c>
      <c r="E193" s="212">
        <v>5000</v>
      </c>
      <c r="F193" s="80"/>
      <c r="G193" s="80"/>
      <c r="H193" s="80"/>
      <c r="I193" s="147"/>
      <c r="J193" s="148"/>
      <c r="K193" s="148"/>
      <c r="L193" s="148"/>
      <c r="M193" s="148"/>
      <c r="N193" s="148"/>
      <c r="O193" s="148"/>
      <c r="P193" s="148"/>
      <c r="Q193" s="148"/>
    </row>
    <row r="194" spans="2:17" s="78" customFormat="1" ht="15" outlineLevel="1">
      <c r="B194" s="198">
        <v>2</v>
      </c>
      <c r="C194" s="131" t="s">
        <v>176</v>
      </c>
      <c r="D194" s="132" t="s">
        <v>123</v>
      </c>
      <c r="E194" s="212">
        <v>298.81</v>
      </c>
      <c r="F194" s="80"/>
      <c r="G194" s="80"/>
      <c r="H194" s="80"/>
      <c r="I194" s="147"/>
      <c r="J194" s="148"/>
      <c r="K194" s="148"/>
      <c r="L194" s="148"/>
      <c r="M194" s="148"/>
      <c r="N194" s="148"/>
      <c r="O194" s="148"/>
      <c r="P194" s="148"/>
      <c r="Q194" s="148"/>
    </row>
    <row r="195" spans="2:17" s="78" customFormat="1" ht="15" outlineLevel="1">
      <c r="B195" s="198">
        <v>3</v>
      </c>
      <c r="C195" s="131" t="s">
        <v>473</v>
      </c>
      <c r="D195" s="132" t="s">
        <v>123</v>
      </c>
      <c r="E195" s="212">
        <v>800</v>
      </c>
      <c r="F195" s="80"/>
      <c r="G195" s="80"/>
      <c r="H195" s="80"/>
      <c r="I195" s="147"/>
      <c r="J195" s="148"/>
      <c r="K195" s="148"/>
      <c r="L195" s="148"/>
      <c r="M195" s="148"/>
      <c r="N195" s="148"/>
      <c r="O195" s="148"/>
      <c r="P195" s="148"/>
      <c r="Q195" s="148"/>
    </row>
    <row r="196" spans="2:17" s="137" customFormat="1" ht="15" outlineLevel="1">
      <c r="B196" s="165" t="s">
        <v>189</v>
      </c>
      <c r="C196" s="166" t="s">
        <v>374</v>
      </c>
      <c r="D196" s="167"/>
      <c r="E196" s="294"/>
      <c r="F196" s="140"/>
      <c r="G196" s="140"/>
      <c r="H196" s="140"/>
      <c r="I196" s="149"/>
      <c r="J196" s="150"/>
      <c r="K196" s="150"/>
      <c r="L196" s="150"/>
      <c r="M196" s="150"/>
      <c r="N196" s="150"/>
      <c r="O196" s="150"/>
      <c r="P196" s="150"/>
      <c r="Q196" s="150"/>
    </row>
    <row r="197" spans="2:17" s="78" customFormat="1" ht="15" outlineLevel="1">
      <c r="B197" s="198">
        <v>1</v>
      </c>
      <c r="C197" s="131" t="s">
        <v>510</v>
      </c>
      <c r="D197" s="132" t="s">
        <v>164</v>
      </c>
      <c r="E197" s="212">
        <v>5.5</v>
      </c>
      <c r="F197" s="80"/>
      <c r="G197" s="80"/>
      <c r="H197" s="80"/>
      <c r="I197" s="169"/>
      <c r="J197" s="148"/>
      <c r="K197" s="148"/>
      <c r="L197" s="148"/>
      <c r="M197" s="148"/>
      <c r="N197" s="148"/>
      <c r="O197" s="148"/>
      <c r="P197" s="148"/>
      <c r="Q197" s="148"/>
    </row>
    <row r="198" spans="2:17" s="78" customFormat="1" ht="15" outlineLevel="1">
      <c r="B198" s="198">
        <v>2</v>
      </c>
      <c r="C198" s="131" t="s">
        <v>511</v>
      </c>
      <c r="D198" s="132" t="s">
        <v>164</v>
      </c>
      <c r="E198" s="212">
        <v>13.9</v>
      </c>
      <c r="F198" s="80"/>
      <c r="G198" s="80"/>
      <c r="H198" s="80"/>
      <c r="I198" s="147"/>
      <c r="J198" s="148"/>
      <c r="K198" s="148"/>
      <c r="L198" s="148"/>
      <c r="M198" s="148"/>
      <c r="N198" s="148"/>
      <c r="O198" s="148"/>
      <c r="P198" s="148"/>
      <c r="Q198" s="148"/>
    </row>
    <row r="199" spans="2:17" s="78" customFormat="1" ht="15" outlineLevel="1">
      <c r="B199" s="198">
        <v>3</v>
      </c>
      <c r="C199" s="131" t="s">
        <v>512</v>
      </c>
      <c r="D199" s="132" t="s">
        <v>164</v>
      </c>
      <c r="E199" s="212">
        <v>66</v>
      </c>
      <c r="F199" s="80"/>
      <c r="G199" s="80"/>
      <c r="H199" s="80"/>
      <c r="I199" s="147"/>
      <c r="J199" s="148"/>
      <c r="K199" s="148"/>
      <c r="L199" s="148"/>
      <c r="M199" s="148"/>
      <c r="N199" s="148"/>
      <c r="O199" s="148"/>
      <c r="P199" s="148"/>
      <c r="Q199" s="148"/>
    </row>
    <row r="200" spans="2:17" s="78" customFormat="1" ht="15" outlineLevel="1">
      <c r="B200" s="198">
        <v>4</v>
      </c>
      <c r="C200" s="131" t="s">
        <v>474</v>
      </c>
      <c r="D200" s="132" t="s">
        <v>144</v>
      </c>
      <c r="E200" s="212">
        <v>0.2</v>
      </c>
      <c r="F200" s="80"/>
      <c r="G200" s="80"/>
      <c r="H200" s="80"/>
      <c r="I200" s="147"/>
      <c r="J200" s="148"/>
      <c r="K200" s="148"/>
      <c r="L200" s="148"/>
      <c r="M200" s="148"/>
      <c r="N200" s="148"/>
      <c r="O200" s="148"/>
      <c r="P200" s="148"/>
      <c r="Q200" s="148"/>
    </row>
    <row r="201" spans="2:17" s="78" customFormat="1" ht="15" outlineLevel="1">
      <c r="B201" s="198">
        <v>5</v>
      </c>
      <c r="C201" s="131" t="s">
        <v>475</v>
      </c>
      <c r="D201" s="132" t="s">
        <v>144</v>
      </c>
      <c r="E201" s="212">
        <v>0.3</v>
      </c>
      <c r="F201" s="80"/>
      <c r="G201" s="80"/>
      <c r="H201" s="80"/>
      <c r="I201" s="147"/>
      <c r="J201" s="148"/>
      <c r="K201" s="148"/>
      <c r="L201" s="148"/>
      <c r="M201" s="148"/>
      <c r="N201" s="148"/>
      <c r="O201" s="148"/>
      <c r="P201" s="148"/>
      <c r="Q201" s="148"/>
    </row>
    <row r="202" spans="2:17" s="78" customFormat="1" ht="15" outlineLevel="1">
      <c r="B202" s="198">
        <v>6</v>
      </c>
      <c r="C202" s="131" t="s">
        <v>476</v>
      </c>
      <c r="D202" s="132" t="s">
        <v>167</v>
      </c>
      <c r="E202" s="212">
        <v>24</v>
      </c>
      <c r="F202" s="80"/>
      <c r="G202" s="80"/>
      <c r="H202" s="80"/>
      <c r="I202" s="147"/>
      <c r="J202" s="148"/>
      <c r="K202" s="148"/>
      <c r="L202" s="148"/>
      <c r="M202" s="148"/>
      <c r="N202" s="148"/>
      <c r="O202" s="148"/>
      <c r="P202" s="148"/>
      <c r="Q202" s="148"/>
    </row>
    <row r="203" spans="2:17" s="78" customFormat="1" ht="15" outlineLevel="1">
      <c r="B203" s="198">
        <v>7</v>
      </c>
      <c r="C203" s="131" t="s">
        <v>184</v>
      </c>
      <c r="D203" s="132" t="s">
        <v>123</v>
      </c>
      <c r="E203" s="212">
        <v>4.2</v>
      </c>
      <c r="F203" s="80"/>
      <c r="G203" s="80"/>
      <c r="H203" s="80"/>
      <c r="I203" s="147"/>
      <c r="J203" s="148"/>
      <c r="K203" s="148"/>
      <c r="L203" s="148"/>
      <c r="M203" s="148"/>
      <c r="N203" s="148"/>
      <c r="O203" s="148"/>
      <c r="P203" s="148"/>
      <c r="Q203" s="148"/>
    </row>
    <row r="204" spans="2:17" s="78" customFormat="1" ht="15" outlineLevel="1">
      <c r="B204" s="198">
        <v>8</v>
      </c>
      <c r="C204" s="131" t="s">
        <v>185</v>
      </c>
      <c r="D204" s="132" t="s">
        <v>123</v>
      </c>
      <c r="E204" s="212">
        <v>0.6</v>
      </c>
      <c r="F204" s="80"/>
      <c r="G204" s="80"/>
      <c r="H204" s="80"/>
      <c r="I204" s="147"/>
      <c r="J204" s="148"/>
      <c r="K204" s="148"/>
      <c r="L204" s="148"/>
      <c r="M204" s="148"/>
      <c r="N204" s="148"/>
      <c r="O204" s="148"/>
      <c r="P204" s="148"/>
      <c r="Q204" s="148"/>
    </row>
    <row r="205" spans="2:17" s="78" customFormat="1" ht="15" outlineLevel="1">
      <c r="B205" s="198">
        <v>9</v>
      </c>
      <c r="C205" s="131" t="s">
        <v>477</v>
      </c>
      <c r="D205" s="132" t="s">
        <v>164</v>
      </c>
      <c r="E205" s="212">
        <v>39.6</v>
      </c>
      <c r="F205" s="80"/>
      <c r="G205" s="80"/>
      <c r="H205" s="80"/>
      <c r="I205" s="147"/>
      <c r="J205" s="148"/>
      <c r="K205" s="148"/>
      <c r="L205" s="148"/>
      <c r="M205" s="148"/>
      <c r="N205" s="148"/>
      <c r="O205" s="148"/>
      <c r="P205" s="148"/>
      <c r="Q205" s="148"/>
    </row>
    <row r="206" spans="2:17" s="225" customFormat="1" ht="78">
      <c r="B206" s="288" t="s">
        <v>44</v>
      </c>
      <c r="C206" s="289" t="s">
        <v>379</v>
      </c>
      <c r="D206" s="288"/>
      <c r="E206" s="290"/>
      <c r="F206" s="288"/>
      <c r="G206" s="288"/>
      <c r="H206" s="291" t="s">
        <v>451</v>
      </c>
      <c r="I206" s="223"/>
      <c r="J206" s="224"/>
      <c r="K206" s="224"/>
      <c r="L206" s="224"/>
      <c r="M206" s="224"/>
      <c r="N206" s="224"/>
      <c r="O206" s="224"/>
      <c r="P206" s="224"/>
      <c r="Q206" s="224"/>
    </row>
    <row r="207" spans="2:17" s="78" customFormat="1" ht="15" outlineLevel="1">
      <c r="B207" s="198">
        <v>1</v>
      </c>
      <c r="C207" s="131" t="s">
        <v>217</v>
      </c>
      <c r="D207" s="132" t="s">
        <v>123</v>
      </c>
      <c r="E207" s="212">
        <v>2.79</v>
      </c>
      <c r="F207" s="80"/>
      <c r="G207" s="80"/>
      <c r="H207" s="80"/>
      <c r="I207" s="147"/>
      <c r="J207" s="148"/>
      <c r="K207" s="148"/>
      <c r="L207" s="148"/>
      <c r="M207" s="148"/>
      <c r="N207" s="148"/>
      <c r="O207" s="148"/>
      <c r="P207" s="148"/>
      <c r="Q207" s="148"/>
    </row>
    <row r="208" spans="2:17" s="78" customFormat="1" ht="15" outlineLevel="1">
      <c r="B208" s="198">
        <v>2</v>
      </c>
      <c r="C208" s="131" t="s">
        <v>380</v>
      </c>
      <c r="D208" s="132" t="s">
        <v>123</v>
      </c>
      <c r="E208" s="212">
        <v>62.59</v>
      </c>
      <c r="F208" s="80"/>
      <c r="G208" s="80"/>
      <c r="H208" s="80"/>
      <c r="I208" s="147"/>
      <c r="J208" s="148"/>
      <c r="K208" s="148"/>
      <c r="L208" s="148"/>
      <c r="M208" s="148"/>
      <c r="N208" s="148"/>
      <c r="O208" s="148"/>
      <c r="P208" s="148"/>
      <c r="Q208" s="148"/>
    </row>
    <row r="209" spans="2:17" s="78" customFormat="1" ht="15" outlineLevel="1">
      <c r="B209" s="198">
        <v>3</v>
      </c>
      <c r="C209" s="131" t="s">
        <v>251</v>
      </c>
      <c r="D209" s="132" t="s">
        <v>123</v>
      </c>
      <c r="E209" s="212">
        <v>2.79</v>
      </c>
      <c r="F209" s="80"/>
      <c r="G209" s="80"/>
      <c r="H209" s="80"/>
      <c r="I209" s="147"/>
      <c r="J209" s="148"/>
      <c r="K209" s="148"/>
      <c r="L209" s="148"/>
      <c r="M209" s="148"/>
      <c r="N209" s="148"/>
      <c r="O209" s="148"/>
      <c r="P209" s="148"/>
      <c r="Q209" s="148"/>
    </row>
    <row r="210" spans="2:17" s="78" customFormat="1" ht="15" outlineLevel="1">
      <c r="B210" s="198">
        <v>4</v>
      </c>
      <c r="C210" s="131" t="s">
        <v>158</v>
      </c>
      <c r="D210" s="132" t="s">
        <v>123</v>
      </c>
      <c r="E210" s="212">
        <v>15.59</v>
      </c>
      <c r="F210" s="80"/>
      <c r="G210" s="80"/>
      <c r="H210" s="80"/>
      <c r="I210" s="147"/>
      <c r="J210" s="148"/>
      <c r="K210" s="148"/>
      <c r="L210" s="148"/>
      <c r="M210" s="148"/>
      <c r="N210" s="148"/>
      <c r="O210" s="148"/>
      <c r="P210" s="148"/>
      <c r="Q210" s="148"/>
    </row>
    <row r="211" spans="2:17" s="78" customFormat="1" ht="15" outlineLevel="1">
      <c r="B211" s="198">
        <v>5</v>
      </c>
      <c r="C211" s="131" t="s">
        <v>575</v>
      </c>
      <c r="D211" s="132" t="s">
        <v>144</v>
      </c>
      <c r="E211" s="212">
        <v>45.9</v>
      </c>
      <c r="F211" s="80"/>
      <c r="G211" s="80"/>
      <c r="H211" s="80"/>
      <c r="I211" s="147"/>
      <c r="J211" s="148"/>
      <c r="K211" s="148"/>
      <c r="L211" s="148"/>
      <c r="M211" s="148"/>
      <c r="N211" s="148"/>
      <c r="O211" s="148"/>
      <c r="P211" s="148"/>
      <c r="Q211" s="148"/>
    </row>
    <row r="212" spans="2:17" s="78" customFormat="1" ht="15" outlineLevel="1">
      <c r="B212" s="198">
        <v>6</v>
      </c>
      <c r="C212" s="131" t="s">
        <v>514</v>
      </c>
      <c r="D212" s="132" t="s">
        <v>160</v>
      </c>
      <c r="E212" s="212">
        <v>623.39</v>
      </c>
      <c r="F212" s="80"/>
      <c r="G212" s="80"/>
      <c r="H212" s="80"/>
      <c r="I212" s="250"/>
      <c r="J212" s="148"/>
      <c r="K212" s="148"/>
      <c r="L212" s="148"/>
      <c r="M212" s="148"/>
      <c r="N212" s="148"/>
      <c r="O212" s="148"/>
      <c r="P212" s="148"/>
      <c r="Q212" s="148"/>
    </row>
    <row r="213" spans="2:17" s="78" customFormat="1" ht="15" outlineLevel="1">
      <c r="B213" s="198">
        <v>7</v>
      </c>
      <c r="C213" s="131" t="s">
        <v>513</v>
      </c>
      <c r="D213" s="132" t="s">
        <v>160</v>
      </c>
      <c r="E213" s="212">
        <v>832.17</v>
      </c>
      <c r="F213" s="80"/>
      <c r="G213" s="80"/>
      <c r="H213" s="80"/>
      <c r="I213" s="250"/>
      <c r="J213" s="148"/>
      <c r="K213" s="148"/>
      <c r="L213" s="148"/>
      <c r="M213" s="148"/>
      <c r="N213" s="148"/>
      <c r="O213" s="148"/>
      <c r="P213" s="148"/>
      <c r="Q213" s="148"/>
    </row>
    <row r="214" spans="2:17" s="78" customFormat="1" ht="15" outlineLevel="1">
      <c r="B214" s="198">
        <v>8</v>
      </c>
      <c r="C214" s="131" t="s">
        <v>478</v>
      </c>
      <c r="D214" s="132" t="s">
        <v>160</v>
      </c>
      <c r="E214" s="212">
        <v>305.37</v>
      </c>
      <c r="F214" s="80"/>
      <c r="G214" s="80"/>
      <c r="H214" s="80"/>
      <c r="I214" s="147"/>
      <c r="J214" s="148"/>
      <c r="K214" s="148"/>
      <c r="L214" s="148"/>
      <c r="M214" s="148"/>
      <c r="N214" s="148"/>
      <c r="O214" s="148"/>
      <c r="P214" s="148"/>
      <c r="Q214" s="148"/>
    </row>
    <row r="215" spans="2:17" s="78" customFormat="1" ht="15" outlineLevel="1">
      <c r="B215" s="198">
        <v>9</v>
      </c>
      <c r="C215" s="131" t="s">
        <v>581</v>
      </c>
      <c r="D215" s="132" t="s">
        <v>144</v>
      </c>
      <c r="E215" s="212">
        <v>345.38</v>
      </c>
      <c r="F215" s="80"/>
      <c r="G215" s="80"/>
      <c r="H215" s="80"/>
      <c r="I215" s="147"/>
      <c r="J215" s="148"/>
      <c r="K215" s="148"/>
      <c r="L215" s="148"/>
      <c r="M215" s="148"/>
      <c r="N215" s="148"/>
      <c r="O215" s="148"/>
      <c r="P215" s="148"/>
      <c r="Q215" s="148"/>
    </row>
    <row r="216" spans="2:17" s="78" customFormat="1" ht="15" outlineLevel="1">
      <c r="B216" s="198">
        <v>10</v>
      </c>
      <c r="C216" s="131" t="s">
        <v>479</v>
      </c>
      <c r="D216" s="132" t="s">
        <v>160</v>
      </c>
      <c r="E216" s="212">
        <v>17589.66</v>
      </c>
      <c r="F216" s="80"/>
      <c r="G216" s="80"/>
      <c r="H216" s="80"/>
      <c r="I216" s="147"/>
      <c r="J216" s="148"/>
      <c r="K216" s="148"/>
      <c r="L216" s="148"/>
      <c r="M216" s="148"/>
      <c r="N216" s="148"/>
      <c r="O216" s="148"/>
      <c r="P216" s="148"/>
      <c r="Q216" s="148"/>
    </row>
    <row r="217" spans="2:17" s="78" customFormat="1" ht="15" outlineLevel="1">
      <c r="B217" s="198">
        <v>11</v>
      </c>
      <c r="C217" s="131" t="s">
        <v>480</v>
      </c>
      <c r="D217" s="132" t="s">
        <v>160</v>
      </c>
      <c r="E217" s="212">
        <v>3224.03</v>
      </c>
      <c r="F217" s="80"/>
      <c r="G217" s="80"/>
      <c r="H217" s="80"/>
      <c r="I217" s="147"/>
      <c r="J217" s="148"/>
      <c r="K217" s="148"/>
      <c r="L217" s="148"/>
      <c r="M217" s="148"/>
      <c r="N217" s="148"/>
      <c r="O217" s="148"/>
      <c r="P217" s="148"/>
      <c r="Q217" s="148"/>
    </row>
    <row r="218" spans="2:17" s="78" customFormat="1" ht="15" outlineLevel="1">
      <c r="B218" s="198">
        <v>12</v>
      </c>
      <c r="C218" s="131" t="s">
        <v>481</v>
      </c>
      <c r="D218" s="132" t="s">
        <v>160</v>
      </c>
      <c r="E218" s="212">
        <v>2952.54</v>
      </c>
      <c r="F218" s="80"/>
      <c r="G218" s="80"/>
      <c r="H218" s="80"/>
      <c r="I218" s="147"/>
      <c r="J218" s="148"/>
      <c r="K218" s="148"/>
      <c r="L218" s="148"/>
      <c r="M218" s="148"/>
      <c r="N218" s="148"/>
      <c r="O218" s="148"/>
      <c r="P218" s="148"/>
      <c r="Q218" s="148"/>
    </row>
    <row r="219" spans="2:17" s="78" customFormat="1" ht="15" outlineLevel="1">
      <c r="B219" s="198">
        <v>13</v>
      </c>
      <c r="C219" s="131" t="s">
        <v>482</v>
      </c>
      <c r="D219" s="132" t="s">
        <v>167</v>
      </c>
      <c r="E219" s="212">
        <v>240</v>
      </c>
      <c r="F219" s="80"/>
      <c r="G219" s="80"/>
      <c r="H219" s="80"/>
      <c r="I219" s="147"/>
      <c r="J219" s="148"/>
      <c r="K219" s="148"/>
      <c r="L219" s="148"/>
      <c r="M219" s="148"/>
      <c r="N219" s="148"/>
      <c r="O219" s="148"/>
      <c r="P219" s="148"/>
      <c r="Q219" s="148"/>
    </row>
    <row r="220" spans="2:17" s="78" customFormat="1" ht="30.75" outlineLevel="1">
      <c r="B220" s="198">
        <v>14</v>
      </c>
      <c r="C220" s="131" t="s">
        <v>483</v>
      </c>
      <c r="D220" s="132" t="s">
        <v>167</v>
      </c>
      <c r="E220" s="212">
        <v>240</v>
      </c>
      <c r="F220" s="80"/>
      <c r="G220" s="80"/>
      <c r="H220" s="80"/>
      <c r="I220" s="147"/>
      <c r="J220" s="148"/>
      <c r="K220" s="148"/>
      <c r="L220" s="148"/>
      <c r="M220" s="148"/>
      <c r="N220" s="148"/>
      <c r="O220" s="148"/>
      <c r="P220" s="148"/>
      <c r="Q220" s="148"/>
    </row>
    <row r="221" spans="2:17" s="78" customFormat="1" ht="15" outlineLevel="1">
      <c r="B221" s="198">
        <v>15</v>
      </c>
      <c r="C221" s="131" t="s">
        <v>484</v>
      </c>
      <c r="D221" s="132" t="s">
        <v>160</v>
      </c>
      <c r="E221" s="212">
        <v>6624</v>
      </c>
      <c r="F221" s="80"/>
      <c r="G221" s="80"/>
      <c r="H221" s="80"/>
      <c r="I221" s="147"/>
      <c r="J221" s="148"/>
      <c r="K221" s="148"/>
      <c r="L221" s="148"/>
      <c r="M221" s="148"/>
      <c r="N221" s="148"/>
      <c r="O221" s="148"/>
      <c r="P221" s="148"/>
      <c r="Q221" s="148"/>
    </row>
    <row r="222" spans="2:17" s="78" customFormat="1" ht="15" outlineLevel="1">
      <c r="B222" s="198">
        <v>16</v>
      </c>
      <c r="C222" s="131" t="s">
        <v>485</v>
      </c>
      <c r="D222" s="132" t="s">
        <v>144</v>
      </c>
      <c r="E222" s="212">
        <v>2018.64</v>
      </c>
      <c r="F222" s="80"/>
      <c r="G222" s="80"/>
      <c r="H222" s="80"/>
      <c r="I222" s="147"/>
      <c r="J222" s="148"/>
      <c r="K222" s="148"/>
      <c r="L222" s="148"/>
      <c r="M222" s="148"/>
      <c r="N222" s="148"/>
      <c r="O222" s="148"/>
      <c r="P222" s="148"/>
      <c r="Q222" s="148"/>
    </row>
    <row r="223" spans="2:17" s="78" customFormat="1" ht="15" outlineLevel="1">
      <c r="B223" s="198">
        <v>17</v>
      </c>
      <c r="C223" s="131" t="s">
        <v>577</v>
      </c>
      <c r="D223" s="282" t="s">
        <v>224</v>
      </c>
      <c r="E223" s="253">
        <f>230/2</f>
        <v>115</v>
      </c>
      <c r="F223" s="80"/>
      <c r="G223" s="80"/>
      <c r="H223" s="80"/>
      <c r="I223" s="147"/>
      <c r="J223" s="148"/>
      <c r="K223" s="148"/>
      <c r="L223" s="148"/>
      <c r="M223" s="148"/>
      <c r="N223" s="148"/>
      <c r="O223" s="148"/>
      <c r="P223" s="148"/>
      <c r="Q223" s="148"/>
    </row>
    <row r="224" spans="1:17" s="205" customFormat="1" ht="21.75" customHeight="1">
      <c r="A224" s="137"/>
      <c r="B224" s="139"/>
      <c r="C224" s="140" t="s">
        <v>3</v>
      </c>
      <c r="D224" s="140" t="s">
        <v>4</v>
      </c>
      <c r="E224" s="201"/>
      <c r="F224" s="202"/>
      <c r="G224" s="202"/>
      <c r="H224" s="242"/>
      <c r="I224" s="203"/>
      <c r="J224" s="204"/>
      <c r="K224" s="204"/>
      <c r="L224" s="204"/>
      <c r="M224" s="204"/>
      <c r="N224" s="204"/>
      <c r="O224" s="204"/>
      <c r="P224" s="204"/>
      <c r="Q224" s="204"/>
    </row>
    <row r="225" spans="1:17" s="205" customFormat="1" ht="21.75" customHeight="1">
      <c r="A225" s="137"/>
      <c r="B225" s="140"/>
      <c r="C225" s="140" t="s">
        <v>134</v>
      </c>
      <c r="D225" s="140" t="s">
        <v>4</v>
      </c>
      <c r="E225" s="201"/>
      <c r="F225" s="202"/>
      <c r="G225" s="202"/>
      <c r="H225" s="242"/>
      <c r="I225" s="203"/>
      <c r="J225" s="204"/>
      <c r="K225" s="204"/>
      <c r="L225" s="204"/>
      <c r="M225" s="204"/>
      <c r="N225" s="204"/>
      <c r="O225" s="204"/>
      <c r="P225" s="204"/>
      <c r="Q225" s="204"/>
    </row>
    <row r="226" spans="1:17" s="205" customFormat="1" ht="21.75" customHeight="1">
      <c r="A226" s="137"/>
      <c r="B226" s="139"/>
      <c r="C226" s="140" t="s">
        <v>8</v>
      </c>
      <c r="D226" s="140" t="s">
        <v>4</v>
      </c>
      <c r="E226" s="201"/>
      <c r="F226" s="202"/>
      <c r="G226" s="202"/>
      <c r="H226" s="242"/>
      <c r="I226" s="203"/>
      <c r="J226" s="204"/>
      <c r="K226" s="204"/>
      <c r="L226" s="204"/>
      <c r="M226" s="204"/>
      <c r="N226" s="204"/>
      <c r="O226" s="204"/>
      <c r="P226" s="204"/>
      <c r="Q226" s="204"/>
    </row>
    <row r="227" spans="2:8" ht="21.75" customHeight="1">
      <c r="B227" s="97" t="s">
        <v>60</v>
      </c>
      <c r="C227" s="98"/>
      <c r="D227" s="99"/>
      <c r="E227" s="160"/>
      <c r="F227" s="98"/>
      <c r="H227" s="99"/>
    </row>
    <row r="228" spans="2:8" ht="15">
      <c r="B228" s="105" t="s">
        <v>93</v>
      </c>
      <c r="C228" s="104" t="s">
        <v>119</v>
      </c>
      <c r="D228" s="99"/>
      <c r="E228" s="160"/>
      <c r="F228" s="98"/>
      <c r="H228" s="243"/>
    </row>
    <row r="229" spans="1:17" s="108" customFormat="1" ht="82.5" customHeight="1">
      <c r="A229" s="106"/>
      <c r="B229" s="107" t="s">
        <v>93</v>
      </c>
      <c r="C229" s="354" t="s">
        <v>589</v>
      </c>
      <c r="D229" s="354"/>
      <c r="E229" s="354"/>
      <c r="F229" s="354"/>
      <c r="G229" s="354"/>
      <c r="H229" s="354"/>
      <c r="I229" s="152"/>
      <c r="J229" s="153"/>
      <c r="K229" s="153"/>
      <c r="L229" s="153"/>
      <c r="M229" s="153"/>
      <c r="N229" s="153"/>
      <c r="O229" s="153"/>
      <c r="P229" s="153"/>
      <c r="Q229" s="153"/>
    </row>
    <row r="230" spans="2:8" ht="15">
      <c r="B230" s="107" t="s">
        <v>93</v>
      </c>
      <c r="C230" s="354" t="s">
        <v>133</v>
      </c>
      <c r="D230" s="354"/>
      <c r="E230" s="354"/>
      <c r="F230" s="354"/>
      <c r="G230" s="354"/>
      <c r="H230" s="354"/>
    </row>
    <row r="231" spans="3:7" ht="20.25" customHeight="1">
      <c r="C231" s="104"/>
      <c r="D231" s="100"/>
      <c r="E231" s="161"/>
      <c r="F231" s="100" t="s">
        <v>0</v>
      </c>
      <c r="G231" s="100"/>
    </row>
  </sheetData>
  <sheetProtection/>
  <autoFilter ref="C1:C234"/>
  <mergeCells count="2">
    <mergeCell ref="C229:H229"/>
    <mergeCell ref="C230:H230"/>
  </mergeCells>
  <printOptions horizontalCentered="1"/>
  <pageMargins left="0.984251968503937" right="0.5905511811023623" top="0.5118110236220472" bottom="0.5118110236220472" header="0.31496062992125984" footer="0.31496062992125984"/>
  <pageSetup blackAndWhite="1" fitToHeight="0" fitToWidth="1" horizontalDpi="300" verticalDpi="300" orientation="portrait" paperSize="9" scale="78" r:id="rId1"/>
  <headerFooter>
    <oddFooter>&amp;C&amp;"Times New Roman,Regular"&amp;11&amp;P/&amp;N</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10"/>
  <sheetViews>
    <sheetView tabSelected="1" view="pageBreakPreview" zoomScale="81" zoomScaleNormal="90" zoomScaleSheetLayoutView="81" zoomScalePageLayoutView="0" workbookViewId="0" topLeftCell="B1">
      <pane xSplit="3" ySplit="3" topLeftCell="E108" activePane="bottomRight" state="frozen"/>
      <selection pane="topLeft" activeCell="B1" sqref="B1"/>
      <selection pane="topRight" activeCell="E1" sqref="E1"/>
      <selection pane="bottomLeft" activeCell="B4" sqref="B4"/>
      <selection pane="bottomRight" activeCell="D20" sqref="D20"/>
    </sheetView>
  </sheetViews>
  <sheetFormatPr defaultColWidth="9.125" defaultRowHeight="12.75" outlineLevelRow="1"/>
  <cols>
    <col min="1" max="1" width="9.125" style="78" customWidth="1"/>
    <col min="2" max="2" width="7.125" style="78" customWidth="1"/>
    <col min="3" max="3" width="49.625" style="79" customWidth="1"/>
    <col min="4" max="4" width="8.00390625" style="78" bestFit="1" customWidth="1"/>
    <col min="5" max="5" width="11.50390625" style="314" bestFit="1" customWidth="1"/>
    <col min="6" max="6" width="13.50390625" style="79" customWidth="1"/>
    <col min="7" max="7" width="13.875" style="79" customWidth="1"/>
    <col min="8" max="8" width="23.375" style="78" customWidth="1"/>
    <col min="9" max="9" width="29.375" style="79" hidden="1" customWidth="1"/>
    <col min="10" max="16384" width="9.125" style="79" customWidth="1"/>
  </cols>
  <sheetData>
    <row r="1" spans="1:8" s="87" customFormat="1" ht="22.5" customHeight="1">
      <c r="A1" s="84"/>
      <c r="B1" s="85" t="s">
        <v>61</v>
      </c>
      <c r="C1" s="85"/>
      <c r="D1" s="85"/>
      <c r="E1" s="301"/>
      <c r="F1" s="85"/>
      <c r="G1" s="86"/>
      <c r="H1" s="85"/>
    </row>
    <row r="2" spans="2:8" ht="35.25" customHeight="1">
      <c r="B2" s="88" t="s">
        <v>138</v>
      </c>
      <c r="C2" s="88"/>
      <c r="D2" s="88"/>
      <c r="E2" s="302"/>
      <c r="F2" s="88"/>
      <c r="G2" s="89"/>
      <c r="H2" s="88"/>
    </row>
    <row r="3" spans="2:9" s="78" customFormat="1" ht="48.75" customHeight="1">
      <c r="B3" s="80" t="s">
        <v>10</v>
      </c>
      <c r="C3" s="80" t="s">
        <v>117</v>
      </c>
      <c r="D3" s="80" t="s">
        <v>64</v>
      </c>
      <c r="E3" s="303" t="s">
        <v>622</v>
      </c>
      <c r="F3" s="80" t="s">
        <v>109</v>
      </c>
      <c r="G3" s="80" t="s">
        <v>67</v>
      </c>
      <c r="H3" s="80" t="s">
        <v>108</v>
      </c>
      <c r="I3" s="315"/>
    </row>
    <row r="4" spans="2:15" s="244" customFormat="1" ht="51" customHeight="1">
      <c r="B4" s="270" t="s">
        <v>11</v>
      </c>
      <c r="C4" s="271" t="s">
        <v>616</v>
      </c>
      <c r="D4" s="270"/>
      <c r="E4" s="304"/>
      <c r="F4" s="273"/>
      <c r="G4" s="273"/>
      <c r="H4" s="273" t="s">
        <v>450</v>
      </c>
      <c r="I4" s="316"/>
      <c r="J4" s="249"/>
      <c r="K4" s="249"/>
      <c r="L4" s="249"/>
      <c r="M4" s="249"/>
      <c r="N4" s="249"/>
      <c r="O4" s="249"/>
    </row>
    <row r="5" spans="2:10" ht="96" customHeight="1">
      <c r="B5" s="118">
        <v>1</v>
      </c>
      <c r="C5" s="81" t="s">
        <v>623</v>
      </c>
      <c r="D5" s="82" t="s">
        <v>66</v>
      </c>
      <c r="E5" s="324">
        <f>SUM(E6:E8)</f>
        <v>474</v>
      </c>
      <c r="F5" s="119"/>
      <c r="G5" s="120"/>
      <c r="H5" s="353"/>
      <c r="I5" s="320"/>
      <c r="J5" s="122"/>
    </row>
    <row r="6" spans="1:10" s="297" customFormat="1" ht="15" hidden="1" outlineLevel="1">
      <c r="A6" s="295"/>
      <c r="B6" s="327"/>
      <c r="C6" s="328" t="s">
        <v>595</v>
      </c>
      <c r="D6" s="329" t="s">
        <v>144</v>
      </c>
      <c r="E6" s="330">
        <f>270-2*3*5</f>
        <v>240</v>
      </c>
      <c r="F6" s="331"/>
      <c r="G6" s="332"/>
      <c r="H6" s="333" t="s">
        <v>614</v>
      </c>
      <c r="I6" s="319"/>
      <c r="J6" s="296"/>
    </row>
    <row r="7" spans="1:10" s="297" customFormat="1" ht="30.75" hidden="1" outlineLevel="1">
      <c r="A7" s="295"/>
      <c r="B7" s="327"/>
      <c r="C7" s="328" t="s">
        <v>610</v>
      </c>
      <c r="D7" s="329" t="s">
        <v>144</v>
      </c>
      <c r="E7" s="330">
        <f>72+24+18</f>
        <v>114</v>
      </c>
      <c r="F7" s="331"/>
      <c r="G7" s="332"/>
      <c r="H7" s="333"/>
      <c r="I7" s="319"/>
      <c r="J7" s="296"/>
    </row>
    <row r="8" spans="1:10" s="300" customFormat="1" ht="30.75" hidden="1" outlineLevel="1">
      <c r="A8" s="298"/>
      <c r="B8" s="334"/>
      <c r="C8" s="335" t="s">
        <v>611</v>
      </c>
      <c r="D8" s="336" t="s">
        <v>144</v>
      </c>
      <c r="E8" s="337">
        <f>24+48+24+14+10</f>
        <v>120</v>
      </c>
      <c r="F8" s="338"/>
      <c r="G8" s="339"/>
      <c r="H8" s="340" t="s">
        <v>614</v>
      </c>
      <c r="I8" s="318"/>
      <c r="J8" s="296"/>
    </row>
    <row r="9" spans="2:10" ht="48.75" customHeight="1" collapsed="1">
      <c r="B9" s="118">
        <v>2</v>
      </c>
      <c r="C9" s="81" t="s">
        <v>624</v>
      </c>
      <c r="D9" s="82" t="s">
        <v>66</v>
      </c>
      <c r="E9" s="324">
        <f>SUM(E10:E12)</f>
        <v>80</v>
      </c>
      <c r="F9" s="119"/>
      <c r="G9" s="120"/>
      <c r="H9" s="353"/>
      <c r="I9" s="317"/>
      <c r="J9" s="122"/>
    </row>
    <row r="10" spans="1:10" s="300" customFormat="1" ht="15" hidden="1" outlineLevel="1">
      <c r="A10" s="298"/>
      <c r="B10" s="345"/>
      <c r="C10" s="328" t="s">
        <v>596</v>
      </c>
      <c r="D10" s="329" t="s">
        <v>144</v>
      </c>
      <c r="E10" s="346">
        <v>40</v>
      </c>
      <c r="F10" s="347"/>
      <c r="G10" s="348"/>
      <c r="H10" s="349"/>
      <c r="I10" s="318"/>
      <c r="J10" s="296"/>
    </row>
    <row r="11" spans="1:10" s="300" customFormat="1" ht="15" hidden="1" outlineLevel="1">
      <c r="A11" s="298"/>
      <c r="B11" s="345"/>
      <c r="C11" s="328" t="s">
        <v>597</v>
      </c>
      <c r="D11" s="329" t="s">
        <v>144</v>
      </c>
      <c r="E11" s="346">
        <v>20</v>
      </c>
      <c r="F11" s="347"/>
      <c r="G11" s="348"/>
      <c r="H11" s="349"/>
      <c r="I11" s="318"/>
      <c r="J11" s="296"/>
    </row>
    <row r="12" spans="1:10" s="300" customFormat="1" ht="15" hidden="1" outlineLevel="1">
      <c r="A12" s="298"/>
      <c r="B12" s="334"/>
      <c r="C12" s="335" t="s">
        <v>599</v>
      </c>
      <c r="D12" s="336" t="s">
        <v>144</v>
      </c>
      <c r="E12" s="337">
        <v>20</v>
      </c>
      <c r="F12" s="338"/>
      <c r="G12" s="339"/>
      <c r="H12" s="350"/>
      <c r="I12" s="318"/>
      <c r="J12" s="296"/>
    </row>
    <row r="13" spans="2:10" ht="49.5" customHeight="1" collapsed="1">
      <c r="B13" s="118">
        <v>3</v>
      </c>
      <c r="C13" s="81" t="s">
        <v>625</v>
      </c>
      <c r="D13" s="82" t="s">
        <v>66</v>
      </c>
      <c r="E13" s="324">
        <f>SUM(E14:E15)</f>
        <v>33</v>
      </c>
      <c r="F13" s="119"/>
      <c r="G13" s="123"/>
      <c r="H13" s="353"/>
      <c r="I13" s="317"/>
      <c r="J13" s="122"/>
    </row>
    <row r="14" spans="1:10" s="300" customFormat="1" ht="15" hidden="1" outlineLevel="1">
      <c r="A14" s="298"/>
      <c r="B14" s="345"/>
      <c r="C14" s="328" t="s">
        <v>612</v>
      </c>
      <c r="D14" s="329" t="s">
        <v>144</v>
      </c>
      <c r="E14" s="346">
        <f>2*3*5</f>
        <v>30</v>
      </c>
      <c r="F14" s="347"/>
      <c r="G14" s="351"/>
      <c r="H14" s="349"/>
      <c r="I14" s="318"/>
      <c r="J14" s="296"/>
    </row>
    <row r="15" spans="1:10" s="300" customFormat="1" ht="15" hidden="1" outlineLevel="1">
      <c r="A15" s="298"/>
      <c r="B15" s="334"/>
      <c r="C15" s="335" t="s">
        <v>598</v>
      </c>
      <c r="D15" s="336" t="s">
        <v>144</v>
      </c>
      <c r="E15" s="337">
        <f>3</f>
        <v>3</v>
      </c>
      <c r="F15" s="338"/>
      <c r="G15" s="352"/>
      <c r="H15" s="350"/>
      <c r="I15" s="318"/>
      <c r="J15" s="296"/>
    </row>
    <row r="16" spans="2:10" ht="48" customHeight="1" collapsed="1">
      <c r="B16" s="118">
        <v>4</v>
      </c>
      <c r="C16" s="81" t="s">
        <v>626</v>
      </c>
      <c r="D16" s="82" t="s">
        <v>66</v>
      </c>
      <c r="E16" s="324">
        <f>SUM(E17:E17)</f>
        <v>8</v>
      </c>
      <c r="F16" s="119"/>
      <c r="G16" s="123"/>
      <c r="H16" s="299"/>
      <c r="I16" s="317"/>
      <c r="J16" s="122"/>
    </row>
    <row r="17" spans="1:10" s="300" customFormat="1" ht="15" hidden="1" outlineLevel="1">
      <c r="A17" s="298"/>
      <c r="B17" s="334"/>
      <c r="C17" s="335" t="s">
        <v>613</v>
      </c>
      <c r="D17" s="336" t="s">
        <v>144</v>
      </c>
      <c r="E17" s="337">
        <f>8</f>
        <v>8</v>
      </c>
      <c r="F17" s="338"/>
      <c r="G17" s="352"/>
      <c r="H17" s="350"/>
      <c r="I17" s="318"/>
      <c r="J17" s="296"/>
    </row>
    <row r="18" spans="2:10" ht="51" customHeight="1" collapsed="1">
      <c r="B18" s="278">
        <v>5</v>
      </c>
      <c r="C18" s="283" t="s">
        <v>593</v>
      </c>
      <c r="D18" s="282" t="s">
        <v>600</v>
      </c>
      <c r="E18" s="305">
        <v>5</v>
      </c>
      <c r="F18" s="321"/>
      <c r="G18" s="322"/>
      <c r="H18" s="325"/>
      <c r="I18" s="317"/>
      <c r="J18" s="122"/>
    </row>
    <row r="19" spans="2:15" s="244" customFormat="1" ht="45" customHeight="1">
      <c r="B19" s="270" t="s">
        <v>20</v>
      </c>
      <c r="C19" s="271" t="s">
        <v>615</v>
      </c>
      <c r="D19" s="270"/>
      <c r="E19" s="304"/>
      <c r="F19" s="273"/>
      <c r="G19" s="273"/>
      <c r="H19" s="273" t="s">
        <v>450</v>
      </c>
      <c r="I19" s="316"/>
      <c r="J19" s="249"/>
      <c r="K19" s="249"/>
      <c r="L19" s="249"/>
      <c r="M19" s="249"/>
      <c r="N19" s="249"/>
      <c r="O19" s="249"/>
    </row>
    <row r="20" spans="2:10" ht="108" customHeight="1">
      <c r="B20" s="118">
        <v>1</v>
      </c>
      <c r="C20" s="81" t="s">
        <v>627</v>
      </c>
      <c r="D20" s="82" t="s">
        <v>66</v>
      </c>
      <c r="E20" s="324">
        <f>SUM(E21:E24)</f>
        <v>1416</v>
      </c>
      <c r="F20" s="119"/>
      <c r="G20" s="120"/>
      <c r="H20" s="353"/>
      <c r="I20" s="317"/>
      <c r="J20" s="122"/>
    </row>
    <row r="21" spans="1:10" s="297" customFormat="1" ht="15" hidden="1" outlineLevel="1">
      <c r="A21" s="295"/>
      <c r="B21" s="327"/>
      <c r="C21" s="328" t="s">
        <v>604</v>
      </c>
      <c r="D21" s="329" t="s">
        <v>144</v>
      </c>
      <c r="E21" s="330">
        <v>192</v>
      </c>
      <c r="F21" s="331"/>
      <c r="G21" s="332"/>
      <c r="H21" s="333"/>
      <c r="I21" s="319"/>
      <c r="J21" s="296"/>
    </row>
    <row r="22" spans="1:10" s="297" customFormat="1" ht="15" hidden="1" outlineLevel="1">
      <c r="A22" s="295"/>
      <c r="B22" s="327"/>
      <c r="C22" s="328" t="s">
        <v>606</v>
      </c>
      <c r="D22" s="329" t="s">
        <v>144</v>
      </c>
      <c r="E22" s="330">
        <v>144</v>
      </c>
      <c r="F22" s="331"/>
      <c r="G22" s="332"/>
      <c r="H22" s="333"/>
      <c r="I22" s="319"/>
      <c r="J22" s="296"/>
    </row>
    <row r="23" spans="1:10" s="297" customFormat="1" ht="15" hidden="1" outlineLevel="1">
      <c r="A23" s="295"/>
      <c r="B23" s="327"/>
      <c r="C23" s="328" t="s">
        <v>605</v>
      </c>
      <c r="D23" s="329" t="s">
        <v>144</v>
      </c>
      <c r="E23" s="330">
        <v>960</v>
      </c>
      <c r="F23" s="331"/>
      <c r="G23" s="332"/>
      <c r="H23" s="333"/>
      <c r="I23" s="319"/>
      <c r="J23" s="296"/>
    </row>
    <row r="24" spans="1:10" s="297" customFormat="1" ht="30.75" hidden="1" outlineLevel="1">
      <c r="A24" s="295"/>
      <c r="B24" s="341"/>
      <c r="C24" s="335" t="s">
        <v>628</v>
      </c>
      <c r="D24" s="336" t="s">
        <v>144</v>
      </c>
      <c r="E24" s="342">
        <f>72+24+10.8+13.2</f>
        <v>120</v>
      </c>
      <c r="F24" s="343"/>
      <c r="G24" s="344"/>
      <c r="H24" s="340"/>
      <c r="I24" s="319"/>
      <c r="J24" s="296"/>
    </row>
    <row r="25" spans="2:10" ht="45" customHeight="1" collapsed="1">
      <c r="B25" s="118">
        <v>2</v>
      </c>
      <c r="C25" s="81" t="s">
        <v>629</v>
      </c>
      <c r="D25" s="82" t="s">
        <v>66</v>
      </c>
      <c r="E25" s="324">
        <f>SUM(E26:E28)</f>
        <v>216</v>
      </c>
      <c r="F25" s="119"/>
      <c r="G25" s="120"/>
      <c r="H25" s="353"/>
      <c r="I25" s="317"/>
      <c r="J25" s="122"/>
    </row>
    <row r="26" spans="1:10" s="297" customFormat="1" ht="15" hidden="1" outlineLevel="1">
      <c r="A26" s="295"/>
      <c r="B26" s="327"/>
      <c r="C26" s="328" t="s">
        <v>601</v>
      </c>
      <c r="D26" s="329" t="s">
        <v>144</v>
      </c>
      <c r="E26" s="330">
        <v>32</v>
      </c>
      <c r="F26" s="331"/>
      <c r="G26" s="332"/>
      <c r="H26" s="333"/>
      <c r="I26" s="319"/>
      <c r="J26" s="296"/>
    </row>
    <row r="27" spans="1:10" s="297" customFormat="1" ht="15" hidden="1" outlineLevel="1">
      <c r="A27" s="295"/>
      <c r="B27" s="327"/>
      <c r="C27" s="328" t="s">
        <v>602</v>
      </c>
      <c r="D27" s="329" t="s">
        <v>144</v>
      </c>
      <c r="E27" s="330">
        <v>24</v>
      </c>
      <c r="F27" s="331"/>
      <c r="G27" s="332"/>
      <c r="H27" s="333"/>
      <c r="I27" s="319"/>
      <c r="J27" s="296"/>
    </row>
    <row r="28" spans="1:10" s="297" customFormat="1" ht="15" hidden="1" outlineLevel="1">
      <c r="A28" s="295"/>
      <c r="B28" s="341"/>
      <c r="C28" s="335" t="s">
        <v>603</v>
      </c>
      <c r="D28" s="336" t="s">
        <v>144</v>
      </c>
      <c r="E28" s="342">
        <v>160</v>
      </c>
      <c r="F28" s="343"/>
      <c r="G28" s="344"/>
      <c r="H28" s="340"/>
      <c r="I28" s="319"/>
      <c r="J28" s="296"/>
    </row>
    <row r="29" spans="2:10" ht="46.5" collapsed="1">
      <c r="B29" s="118">
        <v>3</v>
      </c>
      <c r="C29" s="81" t="s">
        <v>630</v>
      </c>
      <c r="D29" s="82" t="s">
        <v>66</v>
      </c>
      <c r="E29" s="324">
        <f>SUM(E30:E30)</f>
        <v>10</v>
      </c>
      <c r="F29" s="119"/>
      <c r="G29" s="120"/>
      <c r="H29" s="299"/>
      <c r="I29" s="317"/>
      <c r="J29" s="122"/>
    </row>
    <row r="30" spans="1:10" s="297" customFormat="1" ht="15" hidden="1" outlineLevel="1">
      <c r="A30" s="295"/>
      <c r="B30" s="341"/>
      <c r="C30" s="335" t="s">
        <v>613</v>
      </c>
      <c r="D30" s="336" t="s">
        <v>144</v>
      </c>
      <c r="E30" s="342">
        <v>10</v>
      </c>
      <c r="F30" s="343"/>
      <c r="G30" s="344"/>
      <c r="H30" s="340"/>
      <c r="I30" s="319"/>
      <c r="J30" s="296"/>
    </row>
    <row r="31" spans="2:10" ht="30.75" collapsed="1">
      <c r="B31" s="118">
        <v>4</v>
      </c>
      <c r="C31" s="81" t="s">
        <v>631</v>
      </c>
      <c r="D31" s="82" t="s">
        <v>66</v>
      </c>
      <c r="E31" s="324">
        <f>SUM(E32:E32)</f>
        <v>112.8</v>
      </c>
      <c r="F31" s="119"/>
      <c r="G31" s="120"/>
      <c r="H31" s="353" t="s">
        <v>632</v>
      </c>
      <c r="I31" s="317"/>
      <c r="J31" s="122"/>
    </row>
    <row r="32" spans="1:10" s="297" customFormat="1" ht="15" hidden="1" outlineLevel="1">
      <c r="A32" s="295"/>
      <c r="B32" s="341"/>
      <c r="C32" s="335" t="s">
        <v>40</v>
      </c>
      <c r="D32" s="336" t="s">
        <v>144</v>
      </c>
      <c r="E32" s="342">
        <v>112.8</v>
      </c>
      <c r="F32" s="343"/>
      <c r="G32" s="344"/>
      <c r="H32" s="340"/>
      <c r="I32" s="319"/>
      <c r="J32" s="296"/>
    </row>
    <row r="33" spans="2:10" ht="30.75" collapsed="1">
      <c r="B33" s="118">
        <v>5</v>
      </c>
      <c r="C33" s="81" t="s">
        <v>633</v>
      </c>
      <c r="D33" s="82" t="s">
        <v>66</v>
      </c>
      <c r="E33" s="324">
        <f>SUM(E34:E34)</f>
        <v>31.8</v>
      </c>
      <c r="F33" s="119"/>
      <c r="G33" s="120"/>
      <c r="H33" s="299"/>
      <c r="I33" s="317"/>
      <c r="J33" s="122"/>
    </row>
    <row r="34" spans="1:10" s="297" customFormat="1" ht="15" hidden="1" outlineLevel="1">
      <c r="A34" s="295"/>
      <c r="B34" s="341"/>
      <c r="C34" s="335" t="s">
        <v>1</v>
      </c>
      <c r="D34" s="336" t="s">
        <v>144</v>
      </c>
      <c r="E34" s="342">
        <v>31.8</v>
      </c>
      <c r="F34" s="343"/>
      <c r="G34" s="344"/>
      <c r="H34" s="340"/>
      <c r="I34" s="319"/>
      <c r="J34" s="296"/>
    </row>
    <row r="35" spans="2:10" ht="34.5" customHeight="1" collapsed="1">
      <c r="B35" s="278">
        <v>6</v>
      </c>
      <c r="C35" s="283" t="s">
        <v>608</v>
      </c>
      <c r="D35" s="282" t="s">
        <v>66</v>
      </c>
      <c r="E35" s="305">
        <f>12.1*3.1*2</f>
        <v>75.02</v>
      </c>
      <c r="F35" s="321"/>
      <c r="G35" s="322"/>
      <c r="H35" s="325"/>
      <c r="I35" s="317"/>
      <c r="J35" s="122"/>
    </row>
    <row r="36" spans="2:10" ht="34.5" customHeight="1">
      <c r="B36" s="278">
        <v>7</v>
      </c>
      <c r="C36" s="283" t="s">
        <v>609</v>
      </c>
      <c r="D36" s="282" t="s">
        <v>66</v>
      </c>
      <c r="E36" s="305">
        <f>12.1*5.1*2</f>
        <v>123.41999999999999</v>
      </c>
      <c r="F36" s="323"/>
      <c r="G36" s="322"/>
      <c r="H36" s="325"/>
      <c r="I36" s="317"/>
      <c r="J36" s="122"/>
    </row>
    <row r="37" spans="2:10" ht="68.25" customHeight="1">
      <c r="B37" s="278">
        <v>8</v>
      </c>
      <c r="C37" s="283" t="s">
        <v>634</v>
      </c>
      <c r="D37" s="282" t="s">
        <v>600</v>
      </c>
      <c r="E37" s="305">
        <v>2</v>
      </c>
      <c r="F37" s="321"/>
      <c r="G37" s="322"/>
      <c r="H37" s="299"/>
      <c r="I37" s="317"/>
      <c r="J37" s="122"/>
    </row>
    <row r="38" spans="2:10" ht="50.25" customHeight="1">
      <c r="B38" s="278">
        <v>9</v>
      </c>
      <c r="C38" s="283" t="s">
        <v>594</v>
      </c>
      <c r="D38" s="282" t="s">
        <v>600</v>
      </c>
      <c r="E38" s="305">
        <v>2</v>
      </c>
      <c r="F38" s="321"/>
      <c r="G38" s="322"/>
      <c r="H38" s="325"/>
      <c r="I38" s="317"/>
      <c r="J38" s="122"/>
    </row>
    <row r="39" spans="2:8" s="225" customFormat="1" ht="42.75" customHeight="1">
      <c r="B39" s="270" t="s">
        <v>24</v>
      </c>
      <c r="C39" s="271" t="s">
        <v>617</v>
      </c>
      <c r="D39" s="270"/>
      <c r="E39" s="304"/>
      <c r="F39" s="270"/>
      <c r="G39" s="270"/>
      <c r="H39" s="273" t="s">
        <v>450</v>
      </c>
    </row>
    <row r="40" spans="2:10" ht="66.75" customHeight="1">
      <c r="B40" s="278">
        <v>1</v>
      </c>
      <c r="C40" s="283" t="s">
        <v>607</v>
      </c>
      <c r="D40" s="282" t="s">
        <v>600</v>
      </c>
      <c r="E40" s="305">
        <v>1</v>
      </c>
      <c r="F40" s="321"/>
      <c r="G40" s="322"/>
      <c r="H40" s="325"/>
      <c r="I40" s="317"/>
      <c r="J40" s="122"/>
    </row>
    <row r="41" spans="2:8" s="225" customFormat="1" ht="42" customHeight="1">
      <c r="B41" s="270" t="s">
        <v>29</v>
      </c>
      <c r="C41" s="271" t="s">
        <v>453</v>
      </c>
      <c r="D41" s="270"/>
      <c r="E41" s="304"/>
      <c r="F41" s="270"/>
      <c r="G41" s="270"/>
      <c r="H41" s="273" t="s">
        <v>450</v>
      </c>
    </row>
    <row r="42" spans="2:8" s="162" customFormat="1" ht="15" outlineLevel="1">
      <c r="B42" s="192" t="s">
        <v>187</v>
      </c>
      <c r="C42" s="166" t="s">
        <v>317</v>
      </c>
      <c r="D42" s="165"/>
      <c r="E42" s="306"/>
      <c r="F42" s="140"/>
      <c r="G42" s="140"/>
      <c r="H42" s="140"/>
    </row>
    <row r="43" spans="2:8" s="137" customFormat="1" ht="15" outlineLevel="1">
      <c r="B43" s="198">
        <v>1</v>
      </c>
      <c r="C43" s="131" t="s">
        <v>150</v>
      </c>
      <c r="D43" s="132" t="s">
        <v>123</v>
      </c>
      <c r="E43" s="307">
        <v>65.447625</v>
      </c>
      <c r="F43" s="140"/>
      <c r="G43" s="140"/>
      <c r="H43" s="140"/>
    </row>
    <row r="44" spans="2:8" s="137" customFormat="1" ht="15" outlineLevel="1">
      <c r="B44" s="198">
        <v>2</v>
      </c>
      <c r="C44" s="131" t="s">
        <v>226</v>
      </c>
      <c r="D44" s="132" t="s">
        <v>123</v>
      </c>
      <c r="E44" s="307">
        <v>121.86</v>
      </c>
      <c r="F44" s="140"/>
      <c r="G44" s="140"/>
      <c r="H44" s="140"/>
    </row>
    <row r="45" spans="2:8" s="137" customFormat="1" ht="15" outlineLevel="1">
      <c r="B45" s="198">
        <v>3</v>
      </c>
      <c r="C45" s="131" t="s">
        <v>227</v>
      </c>
      <c r="D45" s="132" t="s">
        <v>123</v>
      </c>
      <c r="E45" s="307">
        <v>36.6</v>
      </c>
      <c r="F45" s="140"/>
      <c r="G45" s="140"/>
      <c r="H45" s="140"/>
    </row>
    <row r="46" spans="2:8" s="137" customFormat="1" ht="15" outlineLevel="1">
      <c r="B46" s="198">
        <v>4</v>
      </c>
      <c r="C46" s="131" t="s">
        <v>158</v>
      </c>
      <c r="D46" s="132" t="s">
        <v>123</v>
      </c>
      <c r="E46" s="307">
        <v>11.945</v>
      </c>
      <c r="F46" s="140"/>
      <c r="G46" s="140"/>
      <c r="H46" s="140"/>
    </row>
    <row r="47" spans="2:8" s="137" customFormat="1" ht="15" outlineLevel="1">
      <c r="B47" s="198">
        <v>5</v>
      </c>
      <c r="C47" s="131" t="s">
        <v>228</v>
      </c>
      <c r="D47" s="132" t="s">
        <v>123</v>
      </c>
      <c r="E47" s="307">
        <v>2.6381249999999996</v>
      </c>
      <c r="F47" s="140"/>
      <c r="G47" s="140"/>
      <c r="H47" s="140"/>
    </row>
    <row r="48" spans="2:8" s="137" customFormat="1" ht="15" outlineLevel="1">
      <c r="B48" s="198">
        <v>6</v>
      </c>
      <c r="C48" s="131" t="s">
        <v>229</v>
      </c>
      <c r="D48" s="132" t="s">
        <v>123</v>
      </c>
      <c r="E48" s="307">
        <v>31.439999999999994</v>
      </c>
      <c r="F48" s="140"/>
      <c r="G48" s="140"/>
      <c r="H48" s="140"/>
    </row>
    <row r="49" spans="2:8" s="137" customFormat="1" ht="15" outlineLevel="1">
      <c r="B49" s="198">
        <v>7</v>
      </c>
      <c r="C49" s="131" t="s">
        <v>230</v>
      </c>
      <c r="D49" s="132" t="s">
        <v>123</v>
      </c>
      <c r="E49" s="307">
        <v>86.951</v>
      </c>
      <c r="F49" s="140"/>
      <c r="G49" s="140"/>
      <c r="H49" s="140"/>
    </row>
    <row r="50" spans="2:8" s="137" customFormat="1" ht="15" outlineLevel="1">
      <c r="B50" s="198">
        <v>8</v>
      </c>
      <c r="C50" s="131" t="s">
        <v>231</v>
      </c>
      <c r="D50" s="132" t="s">
        <v>123</v>
      </c>
      <c r="E50" s="307">
        <v>1.2507400000000002</v>
      </c>
      <c r="F50" s="140"/>
      <c r="G50" s="140"/>
      <c r="H50" s="140"/>
    </row>
    <row r="51" spans="2:8" s="137" customFormat="1" ht="15" outlineLevel="1">
      <c r="B51" s="198">
        <v>9</v>
      </c>
      <c r="C51" s="131" t="s">
        <v>502</v>
      </c>
      <c r="D51" s="132" t="s">
        <v>160</v>
      </c>
      <c r="E51" s="307">
        <v>1065.9037085409377</v>
      </c>
      <c r="F51" s="140"/>
      <c r="G51" s="140"/>
      <c r="H51" s="140"/>
    </row>
    <row r="52" spans="2:8" s="137" customFormat="1" ht="15" outlineLevel="1">
      <c r="B52" s="198">
        <v>10</v>
      </c>
      <c r="C52" s="131" t="s">
        <v>576</v>
      </c>
      <c r="D52" s="132" t="s">
        <v>144</v>
      </c>
      <c r="E52" s="307">
        <v>0.601203</v>
      </c>
      <c r="F52" s="140"/>
      <c r="G52" s="140"/>
      <c r="H52" s="140"/>
    </row>
    <row r="53" spans="2:8" s="137" customFormat="1" ht="15" outlineLevel="1">
      <c r="B53" s="198">
        <v>11</v>
      </c>
      <c r="C53" s="131" t="s">
        <v>235</v>
      </c>
      <c r="D53" s="132" t="s">
        <v>144</v>
      </c>
      <c r="E53" s="307">
        <v>565.3000000000001</v>
      </c>
      <c r="F53" s="140"/>
      <c r="G53" s="140"/>
      <c r="H53" s="140"/>
    </row>
    <row r="54" spans="2:8" s="137" customFormat="1" ht="15" outlineLevel="1">
      <c r="B54" s="198">
        <v>12</v>
      </c>
      <c r="C54" s="131" t="s">
        <v>236</v>
      </c>
      <c r="D54" s="132" t="s">
        <v>144</v>
      </c>
      <c r="E54" s="307">
        <v>144</v>
      </c>
      <c r="F54" s="140"/>
      <c r="G54" s="140"/>
      <c r="H54" s="140"/>
    </row>
    <row r="55" spans="2:8" s="137" customFormat="1" ht="15" outlineLevel="1">
      <c r="B55" s="198">
        <v>13</v>
      </c>
      <c r="C55" s="131" t="s">
        <v>674</v>
      </c>
      <c r="D55" s="132" t="s">
        <v>144</v>
      </c>
      <c r="E55" s="307">
        <v>212.8</v>
      </c>
      <c r="F55" s="140"/>
      <c r="G55" s="140"/>
      <c r="H55" s="140"/>
    </row>
    <row r="56" spans="2:8" s="137" customFormat="1" ht="15" outlineLevel="1">
      <c r="B56" s="198">
        <v>14</v>
      </c>
      <c r="C56" s="131" t="s">
        <v>319</v>
      </c>
      <c r="D56" s="132" t="s">
        <v>167</v>
      </c>
      <c r="E56" s="307">
        <v>14</v>
      </c>
      <c r="F56" s="140"/>
      <c r="G56" s="140"/>
      <c r="H56" s="140"/>
    </row>
    <row r="57" spans="2:8" s="137" customFormat="1" ht="15" outlineLevel="1">
      <c r="B57" s="198">
        <v>15</v>
      </c>
      <c r="C57" s="131" t="s">
        <v>533</v>
      </c>
      <c r="D57" s="132" t="s">
        <v>160</v>
      </c>
      <c r="E57" s="307">
        <v>2068.004</v>
      </c>
      <c r="F57" s="140"/>
      <c r="G57" s="140"/>
      <c r="H57" s="140"/>
    </row>
    <row r="58" spans="2:8" s="137" customFormat="1" ht="15" outlineLevel="1">
      <c r="B58" s="198">
        <v>16</v>
      </c>
      <c r="C58" s="131" t="s">
        <v>534</v>
      </c>
      <c r="D58" s="132" t="s">
        <v>144</v>
      </c>
      <c r="E58" s="307">
        <v>598.3199999999999</v>
      </c>
      <c r="F58" s="140"/>
      <c r="G58" s="140"/>
      <c r="H58" s="140"/>
    </row>
    <row r="59" spans="2:8" s="137" customFormat="1" ht="15" outlineLevel="1">
      <c r="B59" s="198">
        <v>17</v>
      </c>
      <c r="C59" s="131" t="s">
        <v>489</v>
      </c>
      <c r="D59" s="132" t="s">
        <v>144</v>
      </c>
      <c r="E59" s="307">
        <v>288</v>
      </c>
      <c r="F59" s="140"/>
      <c r="G59" s="140"/>
      <c r="H59" s="140"/>
    </row>
    <row r="60" spans="2:8" s="137" customFormat="1" ht="15" outlineLevel="1">
      <c r="B60" s="198">
        <v>18</v>
      </c>
      <c r="C60" s="131" t="s">
        <v>535</v>
      </c>
      <c r="D60" s="132" t="s">
        <v>167</v>
      </c>
      <c r="E60" s="307">
        <v>15</v>
      </c>
      <c r="F60" s="140"/>
      <c r="G60" s="140"/>
      <c r="H60" s="140"/>
    </row>
    <row r="61" spans="2:8" s="137" customFormat="1" ht="15" outlineLevel="1">
      <c r="B61" s="198">
        <v>19</v>
      </c>
      <c r="C61" s="131" t="s">
        <v>536</v>
      </c>
      <c r="D61" s="132" t="s">
        <v>167</v>
      </c>
      <c r="E61" s="307">
        <v>2</v>
      </c>
      <c r="F61" s="140"/>
      <c r="G61" s="140"/>
      <c r="H61" s="140"/>
    </row>
    <row r="62" spans="2:8" s="137" customFormat="1" ht="15" outlineLevel="1">
      <c r="B62" s="198">
        <v>20</v>
      </c>
      <c r="C62" s="131" t="s">
        <v>537</v>
      </c>
      <c r="D62" s="132" t="s">
        <v>167</v>
      </c>
      <c r="E62" s="307">
        <v>10</v>
      </c>
      <c r="F62" s="140"/>
      <c r="G62" s="140"/>
      <c r="H62" s="140"/>
    </row>
    <row r="63" spans="2:8" s="137" customFormat="1" ht="15" outlineLevel="1">
      <c r="B63" s="198">
        <v>21</v>
      </c>
      <c r="C63" s="131" t="s">
        <v>530</v>
      </c>
      <c r="D63" s="132" t="s">
        <v>322</v>
      </c>
      <c r="E63" s="307">
        <v>30.5</v>
      </c>
      <c r="F63" s="140"/>
      <c r="G63" s="140"/>
      <c r="H63" s="140"/>
    </row>
    <row r="64" spans="2:8" s="137" customFormat="1" ht="15" outlineLevel="1">
      <c r="B64" s="198">
        <v>22</v>
      </c>
      <c r="C64" s="131" t="s">
        <v>538</v>
      </c>
      <c r="D64" s="132" t="s">
        <v>167</v>
      </c>
      <c r="E64" s="307">
        <v>3</v>
      </c>
      <c r="F64" s="140"/>
      <c r="G64" s="140"/>
      <c r="H64" s="140"/>
    </row>
    <row r="65" spans="2:8" s="162" customFormat="1" ht="15" outlineLevel="1">
      <c r="B65" s="192" t="s">
        <v>191</v>
      </c>
      <c r="C65" s="166" t="s">
        <v>323</v>
      </c>
      <c r="D65" s="165"/>
      <c r="E65" s="306"/>
      <c r="F65" s="140"/>
      <c r="G65" s="140"/>
      <c r="H65" s="140"/>
    </row>
    <row r="66" spans="2:8" s="137" customFormat="1" ht="15" outlineLevel="1">
      <c r="B66" s="198">
        <v>1</v>
      </c>
      <c r="C66" s="131" t="s">
        <v>540</v>
      </c>
      <c r="D66" s="132" t="s">
        <v>585</v>
      </c>
      <c r="E66" s="307">
        <v>4</v>
      </c>
      <c r="F66" s="140"/>
      <c r="G66" s="140"/>
      <c r="H66" s="140"/>
    </row>
    <row r="67" spans="2:8" s="137" customFormat="1" ht="15" outlineLevel="1">
      <c r="B67" s="198">
        <v>2</v>
      </c>
      <c r="C67" s="131" t="s">
        <v>539</v>
      </c>
      <c r="D67" s="132" t="s">
        <v>585</v>
      </c>
      <c r="E67" s="307">
        <v>6</v>
      </c>
      <c r="F67" s="140"/>
      <c r="G67" s="140"/>
      <c r="H67" s="140"/>
    </row>
    <row r="68" spans="2:8" s="137" customFormat="1" ht="15" outlineLevel="1">
      <c r="B68" s="198">
        <v>3</v>
      </c>
      <c r="C68" s="131" t="s">
        <v>541</v>
      </c>
      <c r="D68" s="132" t="s">
        <v>585</v>
      </c>
      <c r="E68" s="307">
        <v>20</v>
      </c>
      <c r="F68" s="140"/>
      <c r="G68" s="140"/>
      <c r="H68" s="140"/>
    </row>
    <row r="69" spans="2:8" s="137" customFormat="1" ht="15" outlineLevel="1">
      <c r="B69" s="198">
        <v>4</v>
      </c>
      <c r="C69" s="131" t="s">
        <v>542</v>
      </c>
      <c r="D69" s="132" t="s">
        <v>167</v>
      </c>
      <c r="E69" s="307">
        <v>5</v>
      </c>
      <c r="F69" s="140"/>
      <c r="G69" s="140"/>
      <c r="H69" s="140"/>
    </row>
    <row r="70" spans="2:8" s="137" customFormat="1" ht="15" outlineLevel="1">
      <c r="B70" s="198">
        <v>5</v>
      </c>
      <c r="C70" s="131" t="s">
        <v>543</v>
      </c>
      <c r="D70" s="132" t="s">
        <v>167</v>
      </c>
      <c r="E70" s="307">
        <v>10</v>
      </c>
      <c r="F70" s="140"/>
      <c r="G70" s="140"/>
      <c r="H70" s="140"/>
    </row>
    <row r="71" spans="2:8" s="137" customFormat="1" ht="15" outlineLevel="1">
      <c r="B71" s="198">
        <v>6</v>
      </c>
      <c r="C71" s="131" t="s">
        <v>544</v>
      </c>
      <c r="D71" s="132" t="s">
        <v>72</v>
      </c>
      <c r="E71" s="307">
        <v>20</v>
      </c>
      <c r="F71" s="140"/>
      <c r="G71" s="140"/>
      <c r="H71" s="140"/>
    </row>
    <row r="72" spans="2:8" s="137" customFormat="1" ht="15" outlineLevel="1">
      <c r="B72" s="198">
        <v>7</v>
      </c>
      <c r="C72" s="131" t="s">
        <v>545</v>
      </c>
      <c r="D72" s="132" t="s">
        <v>72</v>
      </c>
      <c r="E72" s="307">
        <v>5</v>
      </c>
      <c r="F72" s="140"/>
      <c r="G72" s="140"/>
      <c r="H72" s="140"/>
    </row>
    <row r="73" spans="2:8" s="137" customFormat="1" ht="15" outlineLevel="1">
      <c r="B73" s="198">
        <v>8</v>
      </c>
      <c r="C73" s="131" t="s">
        <v>546</v>
      </c>
      <c r="D73" s="132" t="s">
        <v>72</v>
      </c>
      <c r="E73" s="307">
        <v>5</v>
      </c>
      <c r="F73" s="140"/>
      <c r="G73" s="140"/>
      <c r="H73" s="140"/>
    </row>
    <row r="74" spans="2:8" s="137" customFormat="1" ht="15" outlineLevel="1">
      <c r="B74" s="198">
        <v>9</v>
      </c>
      <c r="C74" s="131" t="s">
        <v>547</v>
      </c>
      <c r="D74" s="132" t="s">
        <v>72</v>
      </c>
      <c r="E74" s="307">
        <v>5</v>
      </c>
      <c r="F74" s="140"/>
      <c r="G74" s="140"/>
      <c r="H74" s="140"/>
    </row>
    <row r="75" spans="2:8" s="137" customFormat="1" ht="15" outlineLevel="1">
      <c r="B75" s="198">
        <v>10</v>
      </c>
      <c r="C75" s="131" t="s">
        <v>548</v>
      </c>
      <c r="D75" s="132" t="s">
        <v>72</v>
      </c>
      <c r="E75" s="307">
        <v>10</v>
      </c>
      <c r="F75" s="140"/>
      <c r="G75" s="140"/>
      <c r="H75" s="140"/>
    </row>
    <row r="76" spans="2:8" s="137" customFormat="1" ht="15" outlineLevel="1">
      <c r="B76" s="198">
        <v>11</v>
      </c>
      <c r="C76" s="131" t="s">
        <v>549</v>
      </c>
      <c r="D76" s="132" t="s">
        <v>167</v>
      </c>
      <c r="E76" s="307">
        <v>5</v>
      </c>
      <c r="F76" s="140"/>
      <c r="G76" s="140"/>
      <c r="H76" s="140"/>
    </row>
    <row r="77" spans="2:8" s="137" customFormat="1" ht="15" outlineLevel="1">
      <c r="B77" s="198">
        <v>12</v>
      </c>
      <c r="C77" s="131" t="s">
        <v>550</v>
      </c>
      <c r="D77" s="132" t="s">
        <v>167</v>
      </c>
      <c r="E77" s="307">
        <v>5</v>
      </c>
      <c r="F77" s="140"/>
      <c r="G77" s="140"/>
      <c r="H77" s="140"/>
    </row>
    <row r="78" spans="2:8" s="137" customFormat="1" ht="15" outlineLevel="1">
      <c r="B78" s="198">
        <v>13</v>
      </c>
      <c r="C78" s="131" t="s">
        <v>551</v>
      </c>
      <c r="D78" s="132" t="s">
        <v>167</v>
      </c>
      <c r="E78" s="307">
        <v>2</v>
      </c>
      <c r="F78" s="140"/>
      <c r="G78" s="140"/>
      <c r="H78" s="140"/>
    </row>
    <row r="79" spans="2:8" s="137" customFormat="1" ht="15" outlineLevel="1">
      <c r="B79" s="198">
        <v>14</v>
      </c>
      <c r="C79" s="131" t="s">
        <v>552</v>
      </c>
      <c r="D79" s="132" t="s">
        <v>167</v>
      </c>
      <c r="E79" s="307">
        <v>2</v>
      </c>
      <c r="F79" s="140"/>
      <c r="G79" s="140"/>
      <c r="H79" s="140"/>
    </row>
    <row r="80" spans="2:8" s="137" customFormat="1" ht="15" outlineLevel="1">
      <c r="B80" s="198">
        <v>15</v>
      </c>
      <c r="C80" s="131" t="s">
        <v>553</v>
      </c>
      <c r="D80" s="132" t="s">
        <v>72</v>
      </c>
      <c r="E80" s="307">
        <v>5</v>
      </c>
      <c r="F80" s="140"/>
      <c r="G80" s="140"/>
      <c r="H80" s="140"/>
    </row>
    <row r="81" spans="2:8" s="137" customFormat="1" ht="15" outlineLevel="1">
      <c r="B81" s="198">
        <v>16</v>
      </c>
      <c r="C81" s="131" t="s">
        <v>554</v>
      </c>
      <c r="D81" s="132" t="s">
        <v>167</v>
      </c>
      <c r="E81" s="307">
        <v>10</v>
      </c>
      <c r="F81" s="140"/>
      <c r="G81" s="140"/>
      <c r="H81" s="140"/>
    </row>
    <row r="82" spans="2:8" s="137" customFormat="1" ht="15" outlineLevel="1">
      <c r="B82" s="198">
        <v>17</v>
      </c>
      <c r="C82" s="131" t="s">
        <v>555</v>
      </c>
      <c r="D82" s="132" t="s">
        <v>167</v>
      </c>
      <c r="E82" s="307">
        <v>5</v>
      </c>
      <c r="F82" s="140"/>
      <c r="G82" s="140"/>
      <c r="H82" s="140"/>
    </row>
    <row r="83" spans="2:8" s="137" customFormat="1" ht="15" outlineLevel="1">
      <c r="B83" s="198">
        <v>18</v>
      </c>
      <c r="C83" s="131" t="s">
        <v>556</v>
      </c>
      <c r="D83" s="132" t="s">
        <v>167</v>
      </c>
      <c r="E83" s="307">
        <v>5</v>
      </c>
      <c r="F83" s="140"/>
      <c r="G83" s="140"/>
      <c r="H83" s="140"/>
    </row>
    <row r="84" spans="2:8" s="137" customFormat="1" ht="15" outlineLevel="1">
      <c r="B84" s="198">
        <v>19</v>
      </c>
      <c r="C84" s="131" t="s">
        <v>557</v>
      </c>
      <c r="D84" s="132" t="s">
        <v>72</v>
      </c>
      <c r="E84" s="307">
        <v>3</v>
      </c>
      <c r="F84" s="140"/>
      <c r="G84" s="140"/>
      <c r="H84" s="140"/>
    </row>
    <row r="85" spans="2:8" s="137" customFormat="1" ht="15" outlineLevel="1">
      <c r="B85" s="198">
        <v>20</v>
      </c>
      <c r="C85" s="131" t="s">
        <v>558</v>
      </c>
      <c r="D85" s="132" t="s">
        <v>72</v>
      </c>
      <c r="E85" s="307">
        <v>3</v>
      </c>
      <c r="F85" s="140"/>
      <c r="G85" s="140"/>
      <c r="H85" s="140"/>
    </row>
    <row r="86" spans="2:8" s="137" customFormat="1" ht="15" outlineLevel="1">
      <c r="B86" s="198">
        <v>21</v>
      </c>
      <c r="C86" s="131" t="s">
        <v>559</v>
      </c>
      <c r="D86" s="132" t="s">
        <v>72</v>
      </c>
      <c r="E86" s="307">
        <v>4</v>
      </c>
      <c r="F86" s="140"/>
      <c r="G86" s="140"/>
      <c r="H86" s="140"/>
    </row>
    <row r="87" spans="2:8" s="137" customFormat="1" ht="15" outlineLevel="1">
      <c r="B87" s="198">
        <v>22</v>
      </c>
      <c r="C87" s="131" t="s">
        <v>560</v>
      </c>
      <c r="D87" s="132" t="s">
        <v>348</v>
      </c>
      <c r="E87" s="307">
        <v>4</v>
      </c>
      <c r="F87" s="140"/>
      <c r="G87" s="140"/>
      <c r="H87" s="140"/>
    </row>
    <row r="88" spans="2:8" s="137" customFormat="1" ht="15" outlineLevel="1">
      <c r="B88" s="198">
        <v>23</v>
      </c>
      <c r="C88" s="131" t="s">
        <v>561</v>
      </c>
      <c r="D88" s="132" t="s">
        <v>348</v>
      </c>
      <c r="E88" s="307">
        <v>3</v>
      </c>
      <c r="F88" s="140"/>
      <c r="G88" s="140"/>
      <c r="H88" s="140"/>
    </row>
    <row r="89" spans="2:8" s="137" customFormat="1" ht="15" outlineLevel="1">
      <c r="B89" s="198">
        <v>24</v>
      </c>
      <c r="C89" s="131" t="s">
        <v>562</v>
      </c>
      <c r="D89" s="132" t="s">
        <v>167</v>
      </c>
      <c r="E89" s="307">
        <v>8</v>
      </c>
      <c r="F89" s="140"/>
      <c r="G89" s="140"/>
      <c r="H89" s="140"/>
    </row>
    <row r="90" spans="2:8" s="137" customFormat="1" ht="15" outlineLevel="1">
      <c r="B90" s="198">
        <v>25</v>
      </c>
      <c r="C90" s="131" t="s">
        <v>563</v>
      </c>
      <c r="D90" s="132" t="s">
        <v>167</v>
      </c>
      <c r="E90" s="307">
        <v>8</v>
      </c>
      <c r="F90" s="140"/>
      <c r="G90" s="140"/>
      <c r="H90" s="140"/>
    </row>
    <row r="91" spans="2:8" s="137" customFormat="1" ht="15" outlineLevel="1">
      <c r="B91" s="198">
        <v>26</v>
      </c>
      <c r="C91" s="131" t="s">
        <v>564</v>
      </c>
      <c r="D91" s="132" t="s">
        <v>167</v>
      </c>
      <c r="E91" s="307">
        <v>5</v>
      </c>
      <c r="F91" s="140"/>
      <c r="G91" s="140"/>
      <c r="H91" s="140"/>
    </row>
    <row r="92" spans="2:8" s="137" customFormat="1" ht="15" outlineLevel="1">
      <c r="B92" s="198">
        <v>27</v>
      </c>
      <c r="C92" s="131" t="s">
        <v>353</v>
      </c>
      <c r="D92" s="132" t="s">
        <v>587</v>
      </c>
      <c r="E92" s="307">
        <v>5</v>
      </c>
      <c r="F92" s="140"/>
      <c r="G92" s="140"/>
      <c r="H92" s="140"/>
    </row>
    <row r="93" spans="2:8" s="137" customFormat="1" ht="15" outlineLevel="1">
      <c r="B93" s="198">
        <v>28</v>
      </c>
      <c r="C93" s="131" t="s">
        <v>355</v>
      </c>
      <c r="D93" s="132" t="s">
        <v>588</v>
      </c>
      <c r="E93" s="307">
        <v>1</v>
      </c>
      <c r="F93" s="140"/>
      <c r="G93" s="140"/>
      <c r="H93" s="140"/>
    </row>
    <row r="94" spans="2:8" s="162" customFormat="1" ht="15" outlineLevel="1">
      <c r="B94" s="192" t="s">
        <v>190</v>
      </c>
      <c r="C94" s="166" t="s">
        <v>357</v>
      </c>
      <c r="D94" s="165"/>
      <c r="E94" s="306"/>
      <c r="F94" s="140"/>
      <c r="G94" s="140"/>
      <c r="H94" s="140"/>
    </row>
    <row r="95" spans="2:8" s="137" customFormat="1" ht="15" outlineLevel="1">
      <c r="B95" s="198">
        <v>1</v>
      </c>
      <c r="C95" s="131" t="s">
        <v>565</v>
      </c>
      <c r="D95" s="132" t="s">
        <v>72</v>
      </c>
      <c r="E95" s="307">
        <v>5</v>
      </c>
      <c r="F95" s="140"/>
      <c r="G95" s="140"/>
      <c r="H95" s="140"/>
    </row>
    <row r="96" spans="2:8" s="137" customFormat="1" ht="15" outlineLevel="1">
      <c r="B96" s="198">
        <v>2</v>
      </c>
      <c r="C96" s="131" t="s">
        <v>566</v>
      </c>
      <c r="D96" s="132" t="s">
        <v>72</v>
      </c>
      <c r="E96" s="307">
        <v>5</v>
      </c>
      <c r="F96" s="140"/>
      <c r="G96" s="140"/>
      <c r="H96" s="140"/>
    </row>
    <row r="97" spans="2:8" s="137" customFormat="1" ht="15" outlineLevel="1">
      <c r="B97" s="198">
        <v>3</v>
      </c>
      <c r="C97" s="131" t="s">
        <v>567</v>
      </c>
      <c r="D97" s="132" t="s">
        <v>583</v>
      </c>
      <c r="E97" s="307">
        <v>2</v>
      </c>
      <c r="F97" s="140"/>
      <c r="G97" s="140"/>
      <c r="H97" s="326" t="s">
        <v>584</v>
      </c>
    </row>
    <row r="98" spans="2:8" s="137" customFormat="1" ht="15" outlineLevel="1">
      <c r="B98" s="198">
        <v>4</v>
      </c>
      <c r="C98" s="131" t="s">
        <v>568</v>
      </c>
      <c r="D98" s="132" t="s">
        <v>583</v>
      </c>
      <c r="E98" s="307">
        <v>2</v>
      </c>
      <c r="F98" s="140"/>
      <c r="G98" s="140"/>
      <c r="H98" s="326" t="s">
        <v>584</v>
      </c>
    </row>
    <row r="99" spans="2:8" s="137" customFormat="1" ht="15" outlineLevel="1">
      <c r="B99" s="198">
        <v>5</v>
      </c>
      <c r="C99" s="131" t="s">
        <v>569</v>
      </c>
      <c r="D99" s="132" t="s">
        <v>587</v>
      </c>
      <c r="E99" s="307">
        <v>1</v>
      </c>
      <c r="F99" s="140"/>
      <c r="G99" s="140"/>
      <c r="H99" s="326" t="s">
        <v>584</v>
      </c>
    </row>
    <row r="100" spans="2:8" s="137" customFormat="1" ht="15" outlineLevel="1">
      <c r="B100" s="198">
        <v>6</v>
      </c>
      <c r="C100" s="131" t="s">
        <v>570</v>
      </c>
      <c r="D100" s="132" t="s">
        <v>72</v>
      </c>
      <c r="E100" s="307">
        <v>10</v>
      </c>
      <c r="F100" s="140"/>
      <c r="G100" s="140"/>
      <c r="H100" s="140"/>
    </row>
    <row r="101" spans="2:8" s="137" customFormat="1" ht="30.75" outlineLevel="1">
      <c r="B101" s="198">
        <v>7</v>
      </c>
      <c r="C101" s="131" t="s">
        <v>571</v>
      </c>
      <c r="D101" s="132" t="s">
        <v>586</v>
      </c>
      <c r="E101" s="307">
        <v>20</v>
      </c>
      <c r="F101" s="140"/>
      <c r="G101" s="140"/>
      <c r="H101" s="140"/>
    </row>
    <row r="102" spans="2:8" s="137" customFormat="1" ht="15" outlineLevel="1">
      <c r="B102" s="198">
        <v>8</v>
      </c>
      <c r="C102" s="131" t="s">
        <v>572</v>
      </c>
      <c r="D102" s="132" t="s">
        <v>585</v>
      </c>
      <c r="E102" s="307">
        <v>100</v>
      </c>
      <c r="F102" s="140"/>
      <c r="G102" s="140"/>
      <c r="H102" s="140"/>
    </row>
    <row r="103" spans="2:8" s="137" customFormat="1" ht="15" outlineLevel="1">
      <c r="B103" s="198">
        <v>9</v>
      </c>
      <c r="C103" s="131" t="s">
        <v>368</v>
      </c>
      <c r="D103" s="132" t="s">
        <v>583</v>
      </c>
      <c r="E103" s="307">
        <v>5</v>
      </c>
      <c r="F103" s="140"/>
      <c r="G103" s="140"/>
      <c r="H103" s="140"/>
    </row>
    <row r="104" spans="2:8" s="137" customFormat="1" ht="15" outlineLevel="1">
      <c r="B104" s="198">
        <v>10</v>
      </c>
      <c r="C104" s="131" t="s">
        <v>573</v>
      </c>
      <c r="D104" s="132" t="s">
        <v>167</v>
      </c>
      <c r="E104" s="307">
        <v>40</v>
      </c>
      <c r="F104" s="140"/>
      <c r="G104" s="140"/>
      <c r="H104" s="140"/>
    </row>
    <row r="105" spans="2:9" s="225" customFormat="1" ht="48" customHeight="1">
      <c r="B105" s="288" t="s">
        <v>39</v>
      </c>
      <c r="C105" s="289" t="s">
        <v>452</v>
      </c>
      <c r="D105" s="288"/>
      <c r="E105" s="308"/>
      <c r="F105" s="288"/>
      <c r="G105" s="288"/>
      <c r="H105" s="291" t="s">
        <v>450</v>
      </c>
      <c r="I105" s="291" t="s">
        <v>574</v>
      </c>
    </row>
    <row r="106" spans="2:8" ht="15" outlineLevel="1">
      <c r="B106" s="278">
        <v>1</v>
      </c>
      <c r="C106" s="283" t="s">
        <v>217</v>
      </c>
      <c r="D106" s="282" t="s">
        <v>123</v>
      </c>
      <c r="E106" s="305">
        <v>52.391999999999996</v>
      </c>
      <c r="F106" s="280"/>
      <c r="G106" s="281"/>
      <c r="H106" s="282"/>
    </row>
    <row r="107" spans="2:8" ht="15" outlineLevel="1">
      <c r="B107" s="278">
        <v>2</v>
      </c>
      <c r="C107" s="283" t="s">
        <v>397</v>
      </c>
      <c r="D107" s="282" t="s">
        <v>123</v>
      </c>
      <c r="E107" s="305">
        <v>640</v>
      </c>
      <c r="F107" s="280"/>
      <c r="G107" s="281"/>
      <c r="H107" s="282"/>
    </row>
    <row r="108" spans="2:8" ht="15" outlineLevel="1">
      <c r="B108" s="278">
        <v>3</v>
      </c>
      <c r="C108" s="283" t="s">
        <v>218</v>
      </c>
      <c r="D108" s="282" t="s">
        <v>123</v>
      </c>
      <c r="E108" s="305">
        <v>4.152000000000001</v>
      </c>
      <c r="F108" s="280"/>
      <c r="G108" s="281"/>
      <c r="H108" s="282"/>
    </row>
    <row r="109" spans="2:8" ht="15" outlineLevel="1">
      <c r="B109" s="278">
        <v>4</v>
      </c>
      <c r="C109" s="283" t="s">
        <v>219</v>
      </c>
      <c r="D109" s="282" t="s">
        <v>123</v>
      </c>
      <c r="E109" s="305">
        <v>18.817</v>
      </c>
      <c r="F109" s="280"/>
      <c r="G109" s="281"/>
      <c r="H109" s="282"/>
    </row>
    <row r="110" spans="2:8" ht="15" outlineLevel="1">
      <c r="B110" s="278">
        <v>5</v>
      </c>
      <c r="C110" s="283" t="s">
        <v>503</v>
      </c>
      <c r="D110" s="282" t="s">
        <v>220</v>
      </c>
      <c r="E110" s="305">
        <v>1.0655358000000001</v>
      </c>
      <c r="F110" s="280"/>
      <c r="G110" s="281"/>
      <c r="H110" s="282"/>
    </row>
    <row r="111" spans="2:8" ht="15" outlineLevel="1">
      <c r="B111" s="278">
        <v>6</v>
      </c>
      <c r="C111" s="131" t="s">
        <v>460</v>
      </c>
      <c r="D111" s="282" t="s">
        <v>224</v>
      </c>
      <c r="E111" s="305">
        <v>108</v>
      </c>
      <c r="F111" s="280"/>
      <c r="G111" s="281"/>
      <c r="H111" s="282"/>
    </row>
    <row r="112" spans="2:8" ht="15" outlineLevel="1">
      <c r="B112" s="278">
        <v>7</v>
      </c>
      <c r="C112" s="283" t="s">
        <v>576</v>
      </c>
      <c r="D112" s="282" t="s">
        <v>221</v>
      </c>
      <c r="E112" s="305">
        <v>0.19030000000000002</v>
      </c>
      <c r="F112" s="280"/>
      <c r="G112" s="281"/>
      <c r="H112" s="282"/>
    </row>
    <row r="113" spans="2:8" ht="15" outlineLevel="1">
      <c r="B113" s="278">
        <v>8</v>
      </c>
      <c r="C113" s="283" t="s">
        <v>225</v>
      </c>
      <c r="D113" s="282" t="s">
        <v>123</v>
      </c>
      <c r="E113" s="305">
        <v>160</v>
      </c>
      <c r="F113" s="280"/>
      <c r="G113" s="281"/>
      <c r="H113" s="282"/>
    </row>
    <row r="114" spans="2:9" s="225" customFormat="1" ht="69.75" customHeight="1">
      <c r="B114" s="288" t="s">
        <v>42</v>
      </c>
      <c r="C114" s="289" t="s">
        <v>194</v>
      </c>
      <c r="D114" s="288"/>
      <c r="E114" s="308"/>
      <c r="F114" s="288"/>
      <c r="G114" s="288"/>
      <c r="H114" s="291" t="s">
        <v>637</v>
      </c>
      <c r="I114" s="291" t="s">
        <v>574</v>
      </c>
    </row>
    <row r="115" spans="2:8" s="78" customFormat="1" ht="15" outlineLevel="1">
      <c r="B115" s="198">
        <v>1</v>
      </c>
      <c r="C115" s="131" t="s">
        <v>195</v>
      </c>
      <c r="D115" s="132" t="s">
        <v>196</v>
      </c>
      <c r="E115" s="307">
        <v>178.26999999999998</v>
      </c>
      <c r="F115" s="80"/>
      <c r="G115" s="80"/>
      <c r="H115" s="80"/>
    </row>
    <row r="116" spans="2:8" s="78" customFormat="1" ht="15" outlineLevel="1">
      <c r="B116" s="198">
        <v>2</v>
      </c>
      <c r="C116" s="131" t="s">
        <v>197</v>
      </c>
      <c r="D116" s="132" t="s">
        <v>196</v>
      </c>
      <c r="E116" s="307">
        <v>254.25</v>
      </c>
      <c r="F116" s="80"/>
      <c r="G116" s="80"/>
      <c r="H116" s="80"/>
    </row>
    <row r="117" spans="2:8" s="78" customFormat="1" ht="15" outlineLevel="1">
      <c r="B117" s="198">
        <v>3</v>
      </c>
      <c r="C117" s="131" t="s">
        <v>460</v>
      </c>
      <c r="D117" s="282" t="s">
        <v>224</v>
      </c>
      <c r="E117" s="307">
        <v>26</v>
      </c>
      <c r="F117" s="80"/>
      <c r="G117" s="80"/>
      <c r="H117" s="80"/>
    </row>
    <row r="118" spans="2:8" s="78" customFormat="1" ht="15" outlineLevel="1">
      <c r="B118" s="198">
        <v>4</v>
      </c>
      <c r="C118" s="131" t="s">
        <v>582</v>
      </c>
      <c r="D118" s="132" t="s">
        <v>196</v>
      </c>
      <c r="E118" s="307">
        <v>16.815</v>
      </c>
      <c r="F118" s="80"/>
      <c r="G118" s="80"/>
      <c r="H118" s="80"/>
    </row>
    <row r="119" spans="2:8" s="78" customFormat="1" ht="15" outlineLevel="1">
      <c r="B119" s="198">
        <v>5</v>
      </c>
      <c r="C119" s="131" t="s">
        <v>201</v>
      </c>
      <c r="D119" s="132" t="s">
        <v>196</v>
      </c>
      <c r="E119" s="307">
        <v>5.90564</v>
      </c>
      <c r="F119" s="80"/>
      <c r="G119" s="80"/>
      <c r="H119" s="80"/>
    </row>
    <row r="120" spans="2:8" s="78" customFormat="1" ht="15" outlineLevel="1">
      <c r="B120" s="198">
        <v>6</v>
      </c>
      <c r="C120" s="131" t="s">
        <v>202</v>
      </c>
      <c r="D120" s="132" t="s">
        <v>196</v>
      </c>
      <c r="E120" s="307">
        <v>24.770125</v>
      </c>
      <c r="F120" s="80"/>
      <c r="G120" s="80"/>
      <c r="H120" s="80"/>
    </row>
    <row r="121" spans="2:8" s="78" customFormat="1" ht="15" outlineLevel="1">
      <c r="B121" s="198">
        <v>7</v>
      </c>
      <c r="C121" s="283" t="s">
        <v>576</v>
      </c>
      <c r="D121" s="132" t="s">
        <v>204</v>
      </c>
      <c r="E121" s="307">
        <v>0.7628499999999999</v>
      </c>
      <c r="F121" s="80"/>
      <c r="G121" s="80"/>
      <c r="H121" s="80"/>
    </row>
    <row r="122" spans="2:8" s="78" customFormat="1" ht="15" outlineLevel="1">
      <c r="B122" s="198">
        <v>8</v>
      </c>
      <c r="C122" s="131" t="s">
        <v>504</v>
      </c>
      <c r="D122" s="132" t="s">
        <v>220</v>
      </c>
      <c r="E122" s="307">
        <v>0.45708</v>
      </c>
      <c r="F122" s="80"/>
      <c r="G122" s="80"/>
      <c r="H122" s="80"/>
    </row>
    <row r="123" spans="2:8" s="78" customFormat="1" ht="15" outlineLevel="1">
      <c r="B123" s="198">
        <v>9</v>
      </c>
      <c r="C123" s="131" t="s">
        <v>505</v>
      </c>
      <c r="D123" s="132" t="s">
        <v>220</v>
      </c>
      <c r="E123" s="307">
        <v>1.1566800000000002</v>
      </c>
      <c r="F123" s="80"/>
      <c r="G123" s="80"/>
      <c r="H123" s="80"/>
    </row>
    <row r="124" spans="2:8" s="78" customFormat="1" ht="15" outlineLevel="1">
      <c r="B124" s="198">
        <v>10</v>
      </c>
      <c r="C124" s="131" t="s">
        <v>506</v>
      </c>
      <c r="D124" s="132" t="s">
        <v>220</v>
      </c>
      <c r="E124" s="307">
        <v>0.20092</v>
      </c>
      <c r="F124" s="80"/>
      <c r="G124" s="80"/>
      <c r="H124" s="80"/>
    </row>
    <row r="125" spans="2:8" s="78" customFormat="1" ht="15" outlineLevel="1">
      <c r="B125" s="198">
        <v>11</v>
      </c>
      <c r="C125" s="131" t="s">
        <v>454</v>
      </c>
      <c r="D125" s="132" t="s">
        <v>211</v>
      </c>
      <c r="E125" s="307">
        <v>48</v>
      </c>
      <c r="F125" s="80"/>
      <c r="G125" s="80"/>
      <c r="H125" s="282" t="s">
        <v>636</v>
      </c>
    </row>
    <row r="126" spans="2:8" s="78" customFormat="1" ht="15" outlineLevel="1">
      <c r="B126" s="198">
        <v>12</v>
      </c>
      <c r="C126" s="131" t="s">
        <v>455</v>
      </c>
      <c r="D126" s="132" t="s">
        <v>211</v>
      </c>
      <c r="E126" s="307">
        <v>40</v>
      </c>
      <c r="F126" s="80"/>
      <c r="G126" s="80"/>
      <c r="H126" s="282" t="s">
        <v>636</v>
      </c>
    </row>
    <row r="127" spans="2:8" s="78" customFormat="1" ht="15" outlineLevel="1">
      <c r="B127" s="198">
        <v>13</v>
      </c>
      <c r="C127" s="131" t="s">
        <v>456</v>
      </c>
      <c r="D127" s="132" t="s">
        <v>220</v>
      </c>
      <c r="E127" s="307">
        <v>0.1672</v>
      </c>
      <c r="F127" s="80"/>
      <c r="G127" s="80"/>
      <c r="H127" s="282" t="s">
        <v>636</v>
      </c>
    </row>
    <row r="128" spans="2:8" s="78" customFormat="1" ht="15" outlineLevel="1">
      <c r="B128" s="198">
        <v>14</v>
      </c>
      <c r="C128" s="131" t="s">
        <v>457</v>
      </c>
      <c r="D128" s="132" t="s">
        <v>220</v>
      </c>
      <c r="E128" s="307">
        <v>0.037683</v>
      </c>
      <c r="F128" s="80"/>
      <c r="G128" s="80"/>
      <c r="H128" s="282" t="s">
        <v>636</v>
      </c>
    </row>
    <row r="129" spans="2:8" s="78" customFormat="1" ht="30.75" outlineLevel="1">
      <c r="B129" s="198">
        <v>15</v>
      </c>
      <c r="C129" s="131" t="s">
        <v>458</v>
      </c>
      <c r="D129" s="132" t="s">
        <v>220</v>
      </c>
      <c r="E129" s="307">
        <v>0.09042399999999999</v>
      </c>
      <c r="F129" s="80"/>
      <c r="G129" s="80"/>
      <c r="H129" s="282" t="s">
        <v>636</v>
      </c>
    </row>
    <row r="130" spans="2:8" s="78" customFormat="1" ht="15" outlineLevel="1">
      <c r="B130" s="198">
        <v>16</v>
      </c>
      <c r="C130" s="131" t="s">
        <v>459</v>
      </c>
      <c r="D130" s="132" t="s">
        <v>211</v>
      </c>
      <c r="E130" s="307">
        <v>9</v>
      </c>
      <c r="F130" s="80"/>
      <c r="G130" s="80"/>
      <c r="H130" s="282" t="s">
        <v>636</v>
      </c>
    </row>
    <row r="131" spans="2:8" s="225" customFormat="1" ht="80.25" customHeight="1">
      <c r="B131" s="288" t="s">
        <v>44</v>
      </c>
      <c r="C131" s="289" t="s">
        <v>192</v>
      </c>
      <c r="D131" s="288"/>
      <c r="E131" s="308"/>
      <c r="F131" s="288"/>
      <c r="G131" s="288"/>
      <c r="H131" s="291" t="s">
        <v>637</v>
      </c>
    </row>
    <row r="132" spans="2:8" s="137" customFormat="1" ht="15" outlineLevel="1">
      <c r="B132" s="165" t="s">
        <v>618</v>
      </c>
      <c r="C132" s="166" t="s">
        <v>375</v>
      </c>
      <c r="D132" s="167"/>
      <c r="E132" s="310"/>
      <c r="F132" s="140"/>
      <c r="G132" s="140"/>
      <c r="H132" s="140"/>
    </row>
    <row r="133" spans="2:8" s="78" customFormat="1" ht="15" outlineLevel="1">
      <c r="B133" s="198">
        <v>1</v>
      </c>
      <c r="C133" s="131" t="s">
        <v>175</v>
      </c>
      <c r="D133" s="132" t="s">
        <v>123</v>
      </c>
      <c r="E133" s="307">
        <v>5000</v>
      </c>
      <c r="F133" s="80"/>
      <c r="G133" s="80"/>
      <c r="H133" s="80"/>
    </row>
    <row r="134" spans="2:8" s="78" customFormat="1" ht="15" outlineLevel="1">
      <c r="B134" s="198">
        <v>2</v>
      </c>
      <c r="C134" s="131" t="s">
        <v>176</v>
      </c>
      <c r="D134" s="132" t="s">
        <v>123</v>
      </c>
      <c r="E134" s="307">
        <v>298.81</v>
      </c>
      <c r="F134" s="80"/>
      <c r="G134" s="80"/>
      <c r="H134" s="80"/>
    </row>
    <row r="135" spans="2:8" s="78" customFormat="1" ht="15" outlineLevel="1">
      <c r="B135" s="198">
        <v>3</v>
      </c>
      <c r="C135" s="131" t="s">
        <v>473</v>
      </c>
      <c r="D135" s="132" t="s">
        <v>123</v>
      </c>
      <c r="E135" s="307">
        <v>800</v>
      </c>
      <c r="F135" s="80"/>
      <c r="G135" s="80"/>
      <c r="H135" s="80"/>
    </row>
    <row r="136" spans="2:8" s="137" customFormat="1" ht="15" outlineLevel="1">
      <c r="B136" s="165" t="s">
        <v>619</v>
      </c>
      <c r="C136" s="166" t="s">
        <v>645</v>
      </c>
      <c r="D136" s="167"/>
      <c r="E136" s="309"/>
      <c r="F136" s="140"/>
      <c r="G136" s="140"/>
      <c r="H136" s="140"/>
    </row>
    <row r="137" spans="2:8" s="78" customFormat="1" ht="15" outlineLevel="1">
      <c r="B137" s="198">
        <v>1</v>
      </c>
      <c r="C137" s="131" t="s">
        <v>647</v>
      </c>
      <c r="D137" s="132" t="s">
        <v>167</v>
      </c>
      <c r="E137" s="307">
        <v>2</v>
      </c>
      <c r="F137" s="80"/>
      <c r="G137" s="80"/>
      <c r="H137" s="282" t="s">
        <v>675</v>
      </c>
    </row>
    <row r="138" spans="2:8" s="78" customFormat="1" ht="15" outlineLevel="1">
      <c r="B138" s="198">
        <v>2</v>
      </c>
      <c r="C138" s="131" t="s">
        <v>648</v>
      </c>
      <c r="D138" s="132" t="s">
        <v>123</v>
      </c>
      <c r="E138" s="307">
        <v>0.7680000000000002</v>
      </c>
      <c r="F138" s="80"/>
      <c r="G138" s="80"/>
      <c r="H138" s="282"/>
    </row>
    <row r="139" spans="2:8" s="78" customFormat="1" ht="15" outlineLevel="1">
      <c r="B139" s="198">
        <v>3</v>
      </c>
      <c r="C139" s="131" t="s">
        <v>649</v>
      </c>
      <c r="D139" s="132" t="s">
        <v>160</v>
      </c>
      <c r="E139" s="307">
        <v>170.10240000000002</v>
      </c>
      <c r="F139" s="80"/>
      <c r="G139" s="80"/>
      <c r="H139" s="282"/>
    </row>
    <row r="140" spans="2:8" s="78" customFormat="1" ht="15" outlineLevel="1">
      <c r="B140" s="198">
        <v>4</v>
      </c>
      <c r="C140" s="131" t="s">
        <v>650</v>
      </c>
      <c r="D140" s="132" t="s">
        <v>160</v>
      </c>
      <c r="E140" s="307">
        <v>291.90225000000004</v>
      </c>
      <c r="F140" s="80"/>
      <c r="G140" s="80"/>
      <c r="H140" s="282"/>
    </row>
    <row r="141" spans="2:8" s="78" customFormat="1" ht="15" outlineLevel="1">
      <c r="B141" s="198">
        <v>5</v>
      </c>
      <c r="C141" s="131" t="s">
        <v>673</v>
      </c>
      <c r="D141" s="132" t="s">
        <v>144</v>
      </c>
      <c r="E141" s="307">
        <v>50.384</v>
      </c>
      <c r="F141" s="80"/>
      <c r="G141" s="80"/>
      <c r="H141" s="282"/>
    </row>
    <row r="142" spans="2:8" s="78" customFormat="1" ht="15" outlineLevel="1">
      <c r="B142" s="198">
        <v>6</v>
      </c>
      <c r="C142" s="131" t="s">
        <v>658</v>
      </c>
      <c r="D142" s="132" t="s">
        <v>167</v>
      </c>
      <c r="E142" s="307">
        <v>2</v>
      </c>
      <c r="F142" s="80"/>
      <c r="G142" s="80"/>
      <c r="H142" s="282"/>
    </row>
    <row r="143" spans="2:8" s="78" customFormat="1" ht="15" outlineLevel="1">
      <c r="B143" s="198">
        <v>7</v>
      </c>
      <c r="C143" s="131" t="s">
        <v>651</v>
      </c>
      <c r="D143" s="132" t="s">
        <v>167</v>
      </c>
      <c r="E143" s="307">
        <v>4</v>
      </c>
      <c r="F143" s="80"/>
      <c r="G143" s="80"/>
      <c r="H143" s="282"/>
    </row>
    <row r="144" spans="2:8" s="78" customFormat="1" ht="15" outlineLevel="1">
      <c r="B144" s="198">
        <v>8</v>
      </c>
      <c r="C144" s="131" t="s">
        <v>652</v>
      </c>
      <c r="D144" s="132" t="s">
        <v>144</v>
      </c>
      <c r="E144" s="307">
        <v>117.60000000000001</v>
      </c>
      <c r="F144" s="80"/>
      <c r="G144" s="80"/>
      <c r="H144" s="80"/>
    </row>
    <row r="145" spans="2:8" s="137" customFormat="1" ht="15" outlineLevel="1">
      <c r="B145" s="165" t="s">
        <v>621</v>
      </c>
      <c r="C145" s="166" t="s">
        <v>646</v>
      </c>
      <c r="D145" s="167"/>
      <c r="E145" s="309"/>
      <c r="F145" s="140"/>
      <c r="G145" s="140"/>
      <c r="H145" s="140"/>
    </row>
    <row r="146" spans="2:8" s="78" customFormat="1" ht="15" outlineLevel="1">
      <c r="B146" s="198">
        <v>1</v>
      </c>
      <c r="C146" s="131" t="s">
        <v>647</v>
      </c>
      <c r="D146" s="132" t="s">
        <v>167</v>
      </c>
      <c r="E146" s="307">
        <v>1</v>
      </c>
      <c r="F146" s="80"/>
      <c r="G146" s="80"/>
      <c r="H146" s="282" t="s">
        <v>675</v>
      </c>
    </row>
    <row r="147" spans="2:8" s="78" customFormat="1" ht="15" outlineLevel="1">
      <c r="B147" s="198">
        <v>2</v>
      </c>
      <c r="C147" s="131" t="s">
        <v>648</v>
      </c>
      <c r="D147" s="132" t="s">
        <v>123</v>
      </c>
      <c r="E147" s="307">
        <v>0.3840000000000001</v>
      </c>
      <c r="F147" s="80"/>
      <c r="G147" s="80"/>
      <c r="H147" s="282"/>
    </row>
    <row r="148" spans="2:8" s="78" customFormat="1" ht="15" outlineLevel="1">
      <c r="B148" s="198">
        <v>3</v>
      </c>
      <c r="C148" s="131" t="s">
        <v>649</v>
      </c>
      <c r="D148" s="132" t="s">
        <v>160</v>
      </c>
      <c r="E148" s="307">
        <v>85.05120000000001</v>
      </c>
      <c r="F148" s="80"/>
      <c r="G148" s="80"/>
      <c r="H148" s="282"/>
    </row>
    <row r="149" spans="2:8" s="78" customFormat="1" ht="15" outlineLevel="1">
      <c r="B149" s="198">
        <v>4</v>
      </c>
      <c r="C149" s="131" t="s">
        <v>650</v>
      </c>
      <c r="D149" s="132" t="s">
        <v>160</v>
      </c>
      <c r="E149" s="307">
        <v>145.95112500000002</v>
      </c>
      <c r="F149" s="80"/>
      <c r="G149" s="80"/>
      <c r="H149" s="282"/>
    </row>
    <row r="150" spans="2:8" s="78" customFormat="1" ht="15" outlineLevel="1">
      <c r="B150" s="198">
        <v>5</v>
      </c>
      <c r="C150" s="131" t="s">
        <v>673</v>
      </c>
      <c r="D150" s="132" t="s">
        <v>144</v>
      </c>
      <c r="E150" s="307">
        <v>25.192</v>
      </c>
      <c r="F150" s="80"/>
      <c r="G150" s="80"/>
      <c r="H150" s="282"/>
    </row>
    <row r="151" spans="2:8" s="78" customFormat="1" ht="15" outlineLevel="1">
      <c r="B151" s="198">
        <v>6</v>
      </c>
      <c r="C151" s="131" t="s">
        <v>658</v>
      </c>
      <c r="D151" s="132" t="s">
        <v>167</v>
      </c>
      <c r="E151" s="307">
        <v>1</v>
      </c>
      <c r="F151" s="80"/>
      <c r="G151" s="80"/>
      <c r="H151" s="282"/>
    </row>
    <row r="152" spans="2:8" s="78" customFormat="1" ht="15" outlineLevel="1">
      <c r="B152" s="198">
        <v>7</v>
      </c>
      <c r="C152" s="131" t="s">
        <v>651</v>
      </c>
      <c r="D152" s="132" t="s">
        <v>167</v>
      </c>
      <c r="E152" s="307">
        <v>2</v>
      </c>
      <c r="F152" s="80"/>
      <c r="G152" s="80"/>
      <c r="H152" s="282"/>
    </row>
    <row r="153" spans="2:8" s="78" customFormat="1" ht="15" outlineLevel="1">
      <c r="B153" s="198">
        <v>8</v>
      </c>
      <c r="C153" s="131" t="s">
        <v>652</v>
      </c>
      <c r="D153" s="132" t="s">
        <v>144</v>
      </c>
      <c r="E153" s="307">
        <v>58.800000000000004</v>
      </c>
      <c r="F153" s="80"/>
      <c r="G153" s="80"/>
      <c r="H153" s="282"/>
    </row>
    <row r="154" spans="2:8" s="137" customFormat="1" ht="15" outlineLevel="1">
      <c r="B154" s="165" t="s">
        <v>620</v>
      </c>
      <c r="C154" s="166" t="s">
        <v>653</v>
      </c>
      <c r="D154" s="167"/>
      <c r="E154" s="309"/>
      <c r="F154" s="140"/>
      <c r="G154" s="140"/>
      <c r="H154" s="140"/>
    </row>
    <row r="155" spans="2:8" s="78" customFormat="1" ht="15" outlineLevel="1">
      <c r="B155" s="198">
        <v>1</v>
      </c>
      <c r="C155" s="131" t="s">
        <v>158</v>
      </c>
      <c r="D155" s="132" t="s">
        <v>123</v>
      </c>
      <c r="E155" s="307">
        <v>4.176</v>
      </c>
      <c r="F155" s="80"/>
      <c r="G155" s="80"/>
      <c r="H155" s="282"/>
    </row>
    <row r="156" spans="2:8" s="78" customFormat="1" ht="15" outlineLevel="1">
      <c r="B156" s="198">
        <v>2</v>
      </c>
      <c r="C156" s="131" t="s">
        <v>654</v>
      </c>
      <c r="D156" s="132" t="s">
        <v>144</v>
      </c>
      <c r="E156" s="307">
        <v>15.75</v>
      </c>
      <c r="F156" s="80"/>
      <c r="G156" s="80"/>
      <c r="H156" s="282"/>
    </row>
    <row r="157" spans="2:8" s="78" customFormat="1" ht="15" outlineLevel="1">
      <c r="B157" s="198">
        <v>3</v>
      </c>
      <c r="C157" s="131" t="s">
        <v>427</v>
      </c>
      <c r="D157" s="132" t="s">
        <v>123</v>
      </c>
      <c r="E157" s="307">
        <v>6.007000000000001</v>
      </c>
      <c r="F157" s="80"/>
      <c r="G157" s="80"/>
      <c r="H157" s="282"/>
    </row>
    <row r="158" spans="2:8" s="137" customFormat="1" ht="15" outlineLevel="1">
      <c r="B158" s="165" t="s">
        <v>655</v>
      </c>
      <c r="C158" s="166" t="s">
        <v>374</v>
      </c>
      <c r="D158" s="167"/>
      <c r="E158" s="309"/>
      <c r="F158" s="140"/>
      <c r="G158" s="140"/>
      <c r="H158" s="140"/>
    </row>
    <row r="159" spans="2:8" s="78" customFormat="1" ht="15" outlineLevel="1">
      <c r="B159" s="198">
        <v>1</v>
      </c>
      <c r="C159" s="131" t="s">
        <v>510</v>
      </c>
      <c r="D159" s="132" t="s">
        <v>164</v>
      </c>
      <c r="E159" s="307">
        <v>5.5</v>
      </c>
      <c r="F159" s="80"/>
      <c r="G159" s="80"/>
      <c r="H159" s="282" t="s">
        <v>636</v>
      </c>
    </row>
    <row r="160" spans="2:8" s="78" customFormat="1" ht="15" outlineLevel="1">
      <c r="B160" s="198">
        <v>2</v>
      </c>
      <c r="C160" s="131" t="s">
        <v>511</v>
      </c>
      <c r="D160" s="132" t="s">
        <v>164</v>
      </c>
      <c r="E160" s="307">
        <v>13.9</v>
      </c>
      <c r="F160" s="80"/>
      <c r="G160" s="80"/>
      <c r="H160" s="282" t="s">
        <v>636</v>
      </c>
    </row>
    <row r="161" spans="2:8" s="78" customFormat="1" ht="15" outlineLevel="1">
      <c r="B161" s="198">
        <v>3</v>
      </c>
      <c r="C161" s="131" t="s">
        <v>512</v>
      </c>
      <c r="D161" s="132" t="s">
        <v>164</v>
      </c>
      <c r="E161" s="307">
        <v>66</v>
      </c>
      <c r="F161" s="80"/>
      <c r="G161" s="80"/>
      <c r="H161" s="282" t="s">
        <v>636</v>
      </c>
    </row>
    <row r="162" spans="2:8" s="78" customFormat="1" ht="15" outlineLevel="1">
      <c r="B162" s="198">
        <v>4</v>
      </c>
      <c r="C162" s="131" t="s">
        <v>474</v>
      </c>
      <c r="D162" s="132" t="s">
        <v>144</v>
      </c>
      <c r="E162" s="307">
        <v>0.2</v>
      </c>
      <c r="F162" s="80"/>
      <c r="G162" s="80"/>
      <c r="H162" s="282" t="s">
        <v>636</v>
      </c>
    </row>
    <row r="163" spans="2:8" s="78" customFormat="1" ht="15" outlineLevel="1">
      <c r="B163" s="198">
        <v>5</v>
      </c>
      <c r="C163" s="131" t="s">
        <v>475</v>
      </c>
      <c r="D163" s="132" t="s">
        <v>144</v>
      </c>
      <c r="E163" s="307">
        <v>0.3</v>
      </c>
      <c r="F163" s="80"/>
      <c r="G163" s="80"/>
      <c r="H163" s="282" t="s">
        <v>636</v>
      </c>
    </row>
    <row r="164" spans="2:8" s="78" customFormat="1" ht="15" outlineLevel="1">
      <c r="B164" s="198">
        <v>6</v>
      </c>
      <c r="C164" s="131" t="s">
        <v>476</v>
      </c>
      <c r="D164" s="132" t="s">
        <v>167</v>
      </c>
      <c r="E164" s="307">
        <v>24</v>
      </c>
      <c r="F164" s="80"/>
      <c r="G164" s="80"/>
      <c r="H164" s="282" t="s">
        <v>636</v>
      </c>
    </row>
    <row r="165" spans="2:8" s="78" customFormat="1" ht="15" outlineLevel="1">
      <c r="B165" s="198">
        <v>7</v>
      </c>
      <c r="C165" s="131" t="s">
        <v>184</v>
      </c>
      <c r="D165" s="132" t="s">
        <v>123</v>
      </c>
      <c r="E165" s="307">
        <v>4.2</v>
      </c>
      <c r="F165" s="80"/>
      <c r="G165" s="80"/>
      <c r="H165" s="80"/>
    </row>
    <row r="166" spans="2:8" s="78" customFormat="1" ht="15" outlineLevel="1">
      <c r="B166" s="198">
        <v>8</v>
      </c>
      <c r="C166" s="131" t="s">
        <v>185</v>
      </c>
      <c r="D166" s="132" t="s">
        <v>123</v>
      </c>
      <c r="E166" s="307">
        <v>0.6</v>
      </c>
      <c r="F166" s="80"/>
      <c r="G166" s="80"/>
      <c r="H166" s="80"/>
    </row>
    <row r="167" spans="2:8" s="78" customFormat="1" ht="15" outlineLevel="1">
      <c r="B167" s="198">
        <v>9</v>
      </c>
      <c r="C167" s="131" t="s">
        <v>477</v>
      </c>
      <c r="D167" s="132" t="s">
        <v>164</v>
      </c>
      <c r="E167" s="307">
        <v>39.6</v>
      </c>
      <c r="F167" s="80"/>
      <c r="G167" s="80"/>
      <c r="H167" s="282" t="s">
        <v>636</v>
      </c>
    </row>
    <row r="168" spans="2:8" s="137" customFormat="1" ht="15" outlineLevel="1">
      <c r="B168" s="165" t="s">
        <v>656</v>
      </c>
      <c r="C168" s="166" t="s">
        <v>378</v>
      </c>
      <c r="D168" s="167"/>
      <c r="E168" s="309"/>
      <c r="F168" s="140"/>
      <c r="G168" s="140"/>
      <c r="H168" s="140"/>
    </row>
    <row r="169" spans="2:8" s="78" customFormat="1" ht="15" outlineLevel="1">
      <c r="B169" s="198">
        <v>1</v>
      </c>
      <c r="C169" s="131" t="s">
        <v>659</v>
      </c>
      <c r="D169" s="132" t="s">
        <v>141</v>
      </c>
      <c r="E169" s="307">
        <v>67</v>
      </c>
      <c r="F169" s="80"/>
      <c r="G169" s="80"/>
      <c r="H169" s="80"/>
    </row>
    <row r="170" spans="2:8" s="78" customFormat="1" ht="15" outlineLevel="1">
      <c r="B170" s="198">
        <v>2</v>
      </c>
      <c r="C170" s="131" t="s">
        <v>660</v>
      </c>
      <c r="D170" s="132" t="s">
        <v>144</v>
      </c>
      <c r="E170" s="307">
        <v>198</v>
      </c>
      <c r="F170" s="80"/>
      <c r="G170" s="80"/>
      <c r="H170" s="282"/>
    </row>
    <row r="171" spans="2:8" s="78" customFormat="1" ht="15" outlineLevel="1">
      <c r="B171" s="198">
        <v>3</v>
      </c>
      <c r="C171" s="131" t="s">
        <v>145</v>
      </c>
      <c r="D171" s="132" t="s">
        <v>144</v>
      </c>
      <c r="E171" s="307">
        <v>4.8</v>
      </c>
      <c r="F171" s="80"/>
      <c r="G171" s="80"/>
      <c r="H171" s="282"/>
    </row>
    <row r="172" spans="2:8" s="78" customFormat="1" ht="15" outlineLevel="1">
      <c r="B172" s="198">
        <v>4</v>
      </c>
      <c r="C172" s="131" t="s">
        <v>661</v>
      </c>
      <c r="D172" s="132" t="s">
        <v>662</v>
      </c>
      <c r="E172" s="307">
        <v>4</v>
      </c>
      <c r="F172" s="80"/>
      <c r="G172" s="80"/>
      <c r="H172" s="282"/>
    </row>
    <row r="173" spans="2:8" s="137" customFormat="1" ht="15" outlineLevel="1">
      <c r="B173" s="165" t="s">
        <v>657</v>
      </c>
      <c r="C173" s="166" t="s">
        <v>377</v>
      </c>
      <c r="D173" s="167"/>
      <c r="E173" s="310"/>
      <c r="F173" s="140"/>
      <c r="G173" s="140"/>
      <c r="H173" s="140"/>
    </row>
    <row r="174" spans="2:8" s="78" customFormat="1" ht="15" outlineLevel="1">
      <c r="B174" s="198">
        <v>1</v>
      </c>
      <c r="C174" s="131" t="s">
        <v>663</v>
      </c>
      <c r="D174" s="132" t="s">
        <v>123</v>
      </c>
      <c r="E174" s="307">
        <v>1.0240000000000002</v>
      </c>
      <c r="F174" s="80"/>
      <c r="G174" s="80"/>
      <c r="H174" s="80"/>
    </row>
    <row r="175" spans="2:8" s="78" customFormat="1" ht="15" outlineLevel="1">
      <c r="B175" s="198">
        <v>2</v>
      </c>
      <c r="C175" s="131" t="s">
        <v>664</v>
      </c>
      <c r="D175" s="132" t="s">
        <v>322</v>
      </c>
      <c r="E175" s="307">
        <v>14.08</v>
      </c>
      <c r="F175" s="80"/>
      <c r="G175" s="80"/>
      <c r="H175" s="80"/>
    </row>
    <row r="176" spans="2:8" s="78" customFormat="1" ht="15" outlineLevel="1">
      <c r="B176" s="198">
        <v>3</v>
      </c>
      <c r="C176" s="131" t="s">
        <v>665</v>
      </c>
      <c r="D176" s="132" t="s">
        <v>322</v>
      </c>
      <c r="E176" s="307">
        <v>21.6</v>
      </c>
      <c r="F176" s="80"/>
      <c r="G176" s="80"/>
      <c r="H176" s="80"/>
    </row>
    <row r="177" spans="2:8" s="78" customFormat="1" ht="15" outlineLevel="1">
      <c r="B177" s="198">
        <v>4</v>
      </c>
      <c r="C177" s="131" t="s">
        <v>666</v>
      </c>
      <c r="D177" s="132" t="s">
        <v>322</v>
      </c>
      <c r="E177" s="307">
        <v>7.84</v>
      </c>
      <c r="F177" s="80"/>
      <c r="G177" s="80"/>
      <c r="H177" s="80"/>
    </row>
    <row r="178" spans="2:8" s="78" customFormat="1" ht="15" outlineLevel="1">
      <c r="B178" s="198">
        <v>5</v>
      </c>
      <c r="C178" s="131" t="s">
        <v>667</v>
      </c>
      <c r="D178" s="132" t="s">
        <v>322</v>
      </c>
      <c r="E178" s="307">
        <v>12</v>
      </c>
      <c r="F178" s="80"/>
      <c r="G178" s="80"/>
      <c r="H178" s="80"/>
    </row>
    <row r="179" spans="2:8" s="78" customFormat="1" ht="15" outlineLevel="1">
      <c r="B179" s="198">
        <v>6</v>
      </c>
      <c r="C179" s="131" t="s">
        <v>668</v>
      </c>
      <c r="D179" s="132" t="s">
        <v>322</v>
      </c>
      <c r="E179" s="307">
        <v>12.4</v>
      </c>
      <c r="F179" s="80"/>
      <c r="G179" s="80"/>
      <c r="H179" s="80"/>
    </row>
    <row r="180" spans="2:8" s="78" customFormat="1" ht="15" outlineLevel="1">
      <c r="B180" s="198">
        <v>7</v>
      </c>
      <c r="C180" s="131" t="s">
        <v>673</v>
      </c>
      <c r="D180" s="132" t="s">
        <v>144</v>
      </c>
      <c r="E180" s="307">
        <v>15.696</v>
      </c>
      <c r="F180" s="80"/>
      <c r="G180" s="80"/>
      <c r="H180" s="80"/>
    </row>
    <row r="181" spans="2:8" s="78" customFormat="1" ht="15" outlineLevel="1">
      <c r="B181" s="198">
        <v>8</v>
      </c>
      <c r="C181" s="131" t="s">
        <v>669</v>
      </c>
      <c r="D181" s="132" t="s">
        <v>144</v>
      </c>
      <c r="E181" s="307">
        <v>27.8</v>
      </c>
      <c r="F181" s="80"/>
      <c r="G181" s="80"/>
      <c r="H181" s="80"/>
    </row>
    <row r="182" spans="2:8" s="78" customFormat="1" ht="15" outlineLevel="1">
      <c r="B182" s="198">
        <v>9</v>
      </c>
      <c r="C182" s="131" t="s">
        <v>670</v>
      </c>
      <c r="D182" s="132" t="s">
        <v>322</v>
      </c>
      <c r="E182" s="307">
        <v>137</v>
      </c>
      <c r="F182" s="80"/>
      <c r="G182" s="80"/>
      <c r="H182" s="80"/>
    </row>
    <row r="183" spans="2:8" s="78" customFormat="1" ht="15" outlineLevel="1">
      <c r="B183" s="198">
        <v>10</v>
      </c>
      <c r="C183" s="131" t="s">
        <v>671</v>
      </c>
      <c r="D183" s="132" t="s">
        <v>167</v>
      </c>
      <c r="E183" s="307">
        <v>1</v>
      </c>
      <c r="F183" s="80"/>
      <c r="G183" s="80"/>
      <c r="H183" s="80"/>
    </row>
    <row r="184" spans="2:8" s="78" customFormat="1" ht="15" outlineLevel="1">
      <c r="B184" s="198">
        <v>11</v>
      </c>
      <c r="C184" s="131" t="s">
        <v>672</v>
      </c>
      <c r="D184" s="132" t="s">
        <v>167</v>
      </c>
      <c r="E184" s="307">
        <v>2</v>
      </c>
      <c r="F184" s="80"/>
      <c r="G184" s="80"/>
      <c r="H184" s="80"/>
    </row>
    <row r="185" spans="2:8" s="225" customFormat="1" ht="78.75" customHeight="1">
      <c r="B185" s="288" t="s">
        <v>47</v>
      </c>
      <c r="C185" s="289" t="s">
        <v>379</v>
      </c>
      <c r="D185" s="288"/>
      <c r="E185" s="308"/>
      <c r="F185" s="288"/>
      <c r="G185" s="288"/>
      <c r="H185" s="291" t="s">
        <v>637</v>
      </c>
    </row>
    <row r="186" spans="2:8" s="78" customFormat="1" ht="15" outlineLevel="1">
      <c r="B186" s="198">
        <v>1</v>
      </c>
      <c r="C186" s="131" t="s">
        <v>217</v>
      </c>
      <c r="D186" s="132" t="s">
        <v>123</v>
      </c>
      <c r="E186" s="307">
        <v>2.79</v>
      </c>
      <c r="F186" s="80"/>
      <c r="G186" s="80"/>
      <c r="H186" s="80"/>
    </row>
    <row r="187" spans="2:8" s="78" customFormat="1" ht="15" outlineLevel="1">
      <c r="B187" s="198">
        <v>2</v>
      </c>
      <c r="C187" s="131" t="s">
        <v>380</v>
      </c>
      <c r="D187" s="132" t="s">
        <v>123</v>
      </c>
      <c r="E187" s="307">
        <v>62.59</v>
      </c>
      <c r="F187" s="80"/>
      <c r="G187" s="80"/>
      <c r="H187" s="80"/>
    </row>
    <row r="188" spans="2:8" s="78" customFormat="1" ht="15" outlineLevel="1">
      <c r="B188" s="198">
        <v>3</v>
      </c>
      <c r="C188" s="131" t="s">
        <v>251</v>
      </c>
      <c r="D188" s="132" t="s">
        <v>123</v>
      </c>
      <c r="E188" s="307">
        <v>2.79</v>
      </c>
      <c r="F188" s="80"/>
      <c r="G188" s="80"/>
      <c r="H188" s="80"/>
    </row>
    <row r="189" spans="2:8" s="78" customFormat="1" ht="15" outlineLevel="1">
      <c r="B189" s="198">
        <v>4</v>
      </c>
      <c r="C189" s="131" t="s">
        <v>158</v>
      </c>
      <c r="D189" s="132" t="s">
        <v>123</v>
      </c>
      <c r="E189" s="307">
        <v>15.59</v>
      </c>
      <c r="F189" s="80"/>
      <c r="G189" s="80"/>
      <c r="H189" s="80"/>
    </row>
    <row r="190" spans="2:8" s="78" customFormat="1" ht="15" outlineLevel="1">
      <c r="B190" s="198">
        <v>5</v>
      </c>
      <c r="C190" s="131" t="s">
        <v>576</v>
      </c>
      <c r="D190" s="132" t="s">
        <v>144</v>
      </c>
      <c r="E190" s="307">
        <v>45.9</v>
      </c>
      <c r="F190" s="80"/>
      <c r="G190" s="80"/>
      <c r="H190" s="80"/>
    </row>
    <row r="191" spans="2:8" s="78" customFormat="1" ht="15" outlineLevel="1">
      <c r="B191" s="198">
        <v>6</v>
      </c>
      <c r="C191" s="131" t="s">
        <v>514</v>
      </c>
      <c r="D191" s="132" t="s">
        <v>160</v>
      </c>
      <c r="E191" s="307">
        <v>623.39</v>
      </c>
      <c r="F191" s="80"/>
      <c r="G191" s="80"/>
      <c r="H191" s="80"/>
    </row>
    <row r="192" spans="2:8" s="78" customFormat="1" ht="15" outlineLevel="1">
      <c r="B192" s="198">
        <v>7</v>
      </c>
      <c r="C192" s="131" t="s">
        <v>513</v>
      </c>
      <c r="D192" s="132" t="s">
        <v>160</v>
      </c>
      <c r="E192" s="307">
        <v>832.17</v>
      </c>
      <c r="F192" s="80"/>
      <c r="G192" s="80"/>
      <c r="H192" s="80"/>
    </row>
    <row r="193" spans="2:8" s="78" customFormat="1" ht="15" outlineLevel="1">
      <c r="B193" s="198">
        <v>8</v>
      </c>
      <c r="C193" s="131" t="s">
        <v>638</v>
      </c>
      <c r="D193" s="132" t="s">
        <v>160</v>
      </c>
      <c r="E193" s="307">
        <v>305.37</v>
      </c>
      <c r="F193" s="80"/>
      <c r="G193" s="80"/>
      <c r="H193" s="80"/>
    </row>
    <row r="194" spans="2:8" s="78" customFormat="1" ht="15" outlineLevel="1">
      <c r="B194" s="198">
        <v>9</v>
      </c>
      <c r="C194" s="131" t="s">
        <v>639</v>
      </c>
      <c r="D194" s="132" t="s">
        <v>144</v>
      </c>
      <c r="E194" s="307">
        <v>345.38</v>
      </c>
      <c r="F194" s="80"/>
      <c r="G194" s="80"/>
      <c r="H194" s="80"/>
    </row>
    <row r="195" spans="2:8" s="78" customFormat="1" ht="30.75" outlineLevel="1">
      <c r="B195" s="198">
        <v>10</v>
      </c>
      <c r="C195" s="131" t="s">
        <v>479</v>
      </c>
      <c r="D195" s="132" t="s">
        <v>160</v>
      </c>
      <c r="E195" s="307">
        <v>17589.66</v>
      </c>
      <c r="F195" s="80"/>
      <c r="G195" s="80"/>
      <c r="H195" s="282" t="s">
        <v>640</v>
      </c>
    </row>
    <row r="196" spans="2:8" s="78" customFormat="1" ht="30.75" outlineLevel="1">
      <c r="B196" s="198">
        <v>11</v>
      </c>
      <c r="C196" s="131" t="s">
        <v>480</v>
      </c>
      <c r="D196" s="132" t="s">
        <v>160</v>
      </c>
      <c r="E196" s="307">
        <v>3224.03</v>
      </c>
      <c r="F196" s="80"/>
      <c r="G196" s="80"/>
      <c r="H196" s="282" t="s">
        <v>642</v>
      </c>
    </row>
    <row r="197" spans="2:8" s="78" customFormat="1" ht="30.75" outlineLevel="1">
      <c r="B197" s="198">
        <v>12</v>
      </c>
      <c r="C197" s="131" t="s">
        <v>481</v>
      </c>
      <c r="D197" s="132" t="s">
        <v>160</v>
      </c>
      <c r="E197" s="307">
        <v>2952.54</v>
      </c>
      <c r="F197" s="80"/>
      <c r="G197" s="80"/>
      <c r="H197" s="282" t="s">
        <v>640</v>
      </c>
    </row>
    <row r="198" spans="2:8" s="78" customFormat="1" ht="15" outlineLevel="1">
      <c r="B198" s="198">
        <v>13</v>
      </c>
      <c r="C198" s="131" t="s">
        <v>482</v>
      </c>
      <c r="D198" s="132" t="s">
        <v>167</v>
      </c>
      <c r="E198" s="307">
        <v>240</v>
      </c>
      <c r="F198" s="80"/>
      <c r="G198" s="80"/>
      <c r="H198" s="282" t="s">
        <v>636</v>
      </c>
    </row>
    <row r="199" spans="2:8" s="78" customFormat="1" ht="30.75" outlineLevel="1">
      <c r="B199" s="198">
        <v>14</v>
      </c>
      <c r="C199" s="131" t="s">
        <v>483</v>
      </c>
      <c r="D199" s="132" t="s">
        <v>167</v>
      </c>
      <c r="E199" s="307">
        <v>240</v>
      </c>
      <c r="F199" s="80"/>
      <c r="G199" s="80"/>
      <c r="H199" s="282" t="s">
        <v>636</v>
      </c>
    </row>
    <row r="200" spans="2:8" s="78" customFormat="1" ht="15" outlineLevel="1">
      <c r="B200" s="198">
        <v>15</v>
      </c>
      <c r="C200" s="131" t="s">
        <v>484</v>
      </c>
      <c r="D200" s="132" t="s">
        <v>160</v>
      </c>
      <c r="E200" s="307">
        <v>6624</v>
      </c>
      <c r="F200" s="80"/>
      <c r="G200" s="80"/>
      <c r="H200" s="282" t="s">
        <v>641</v>
      </c>
    </row>
    <row r="201" spans="2:8" s="78" customFormat="1" ht="15" outlineLevel="1">
      <c r="B201" s="198">
        <v>16</v>
      </c>
      <c r="C201" s="131" t="s">
        <v>643</v>
      </c>
      <c r="D201" s="132" t="s">
        <v>144</v>
      </c>
      <c r="E201" s="307">
        <v>2018.64</v>
      </c>
      <c r="F201" s="80"/>
      <c r="G201" s="80"/>
      <c r="H201" s="80"/>
    </row>
    <row r="202" spans="2:8" s="78" customFormat="1" ht="15" outlineLevel="1">
      <c r="B202" s="198">
        <v>17</v>
      </c>
      <c r="C202" s="131" t="s">
        <v>577</v>
      </c>
      <c r="D202" s="282" t="s">
        <v>224</v>
      </c>
      <c r="E202" s="307">
        <f>230/2</f>
        <v>115</v>
      </c>
      <c r="F202" s="80"/>
      <c r="G202" s="80"/>
      <c r="H202" s="80"/>
    </row>
    <row r="203" spans="1:8" s="205" customFormat="1" ht="21.75" customHeight="1">
      <c r="A203" s="137"/>
      <c r="B203" s="139"/>
      <c r="C203" s="140" t="s">
        <v>3</v>
      </c>
      <c r="D203" s="140" t="s">
        <v>4</v>
      </c>
      <c r="E203" s="311"/>
      <c r="F203" s="202"/>
      <c r="G203" s="202"/>
      <c r="H203" s="242"/>
    </row>
    <row r="204" spans="1:8" s="205" customFormat="1" ht="21.75" customHeight="1">
      <c r="A204" s="137"/>
      <c r="B204" s="140"/>
      <c r="C204" s="140" t="s">
        <v>635</v>
      </c>
      <c r="D204" s="140" t="s">
        <v>4</v>
      </c>
      <c r="E204" s="311"/>
      <c r="F204" s="202"/>
      <c r="G204" s="202"/>
      <c r="H204" s="242"/>
    </row>
    <row r="205" spans="1:8" s="205" customFormat="1" ht="21.75" customHeight="1">
      <c r="A205" s="137"/>
      <c r="B205" s="139"/>
      <c r="C205" s="140" t="s">
        <v>8</v>
      </c>
      <c r="D205" s="140" t="s">
        <v>4</v>
      </c>
      <c r="E205" s="311"/>
      <c r="F205" s="202"/>
      <c r="G205" s="202"/>
      <c r="H205" s="242"/>
    </row>
    <row r="206" spans="2:8" ht="21.75" customHeight="1">
      <c r="B206" s="97" t="s">
        <v>60</v>
      </c>
      <c r="C206" s="98"/>
      <c r="D206" s="99"/>
      <c r="E206" s="312"/>
      <c r="F206" s="98"/>
      <c r="H206" s="99"/>
    </row>
    <row r="207" spans="2:8" ht="15">
      <c r="B207" s="105" t="s">
        <v>93</v>
      </c>
      <c r="C207" s="104" t="s">
        <v>644</v>
      </c>
      <c r="D207" s="99"/>
      <c r="E207" s="312"/>
      <c r="F207" s="98"/>
      <c r="H207" s="243"/>
    </row>
    <row r="208" spans="1:8" s="108" customFormat="1" ht="82.5" customHeight="1" hidden="1">
      <c r="A208" s="106"/>
      <c r="B208" s="107" t="s">
        <v>93</v>
      </c>
      <c r="C208" s="354" t="s">
        <v>589</v>
      </c>
      <c r="D208" s="354"/>
      <c r="E208" s="354"/>
      <c r="F208" s="354"/>
      <c r="G208" s="354"/>
      <c r="H208" s="354"/>
    </row>
    <row r="209" spans="2:8" ht="15">
      <c r="B209" s="107" t="s">
        <v>93</v>
      </c>
      <c r="C209" s="354" t="s">
        <v>133</v>
      </c>
      <c r="D209" s="354"/>
      <c r="E209" s="354"/>
      <c r="F209" s="354"/>
      <c r="G209" s="354"/>
      <c r="H209" s="354"/>
    </row>
    <row r="210" spans="3:8" ht="32.25" customHeight="1">
      <c r="C210" s="104"/>
      <c r="D210" s="100"/>
      <c r="E210" s="313"/>
      <c r="F210" s="355" t="s">
        <v>676</v>
      </c>
      <c r="G210" s="355"/>
      <c r="H210" s="355"/>
    </row>
  </sheetData>
  <sheetProtection/>
  <autoFilter ref="C1:C213"/>
  <mergeCells count="3">
    <mergeCell ref="C208:H208"/>
    <mergeCell ref="C209:H209"/>
    <mergeCell ref="F210:H210"/>
  </mergeCells>
  <printOptions horizontalCentered="1"/>
  <pageMargins left="0.3937007874015748" right="0.1968503937007874" top="0.4330708661417323" bottom="0.4330708661417323" header="0.31496062992125984" footer="0.31496062992125984"/>
  <pageSetup blackAndWhite="1" fitToHeight="0" fitToWidth="1" horizontalDpi="300" verticalDpi="300" orientation="portrait" paperSize="9" scale="86" r:id="rId1"/>
  <headerFooter>
    <oddFooter>&amp;C&amp;"Times New Roman,Regular"&amp;11&amp;P/&amp;N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Thanh Phan Văn</cp:lastModifiedBy>
  <cp:lastPrinted>2024-08-09T07:29:30Z</cp:lastPrinted>
  <dcterms:created xsi:type="dcterms:W3CDTF">2015-07-03T01:19:31Z</dcterms:created>
  <dcterms:modified xsi:type="dcterms:W3CDTF">2024-08-09T07:29:36Z</dcterms:modified>
  <cp:category/>
  <cp:version/>
  <cp:contentType/>
  <cp:contentStatus/>
</cp:coreProperties>
</file>